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S:\AOA\FIN\FIN - Reporting\2022 ACFR\2022 Closing Instructions and Forms\"/>
    </mc:Choice>
  </mc:AlternateContent>
  <xr:revisionPtr revIDLastSave="0" documentId="13_ncr:1_{624D39EA-3A22-415A-9D6A-6DC17AD73FAC}" xr6:coauthVersionLast="47" xr6:coauthVersionMax="47" xr10:uidLastSave="{00000000-0000-0000-0000-000000000000}"/>
  <bookViews>
    <workbookView xWindow="-108" yWindow="-108" windowWidth="23256" windowHeight="12576" tabRatio="634" xr2:uid="{00000000-000D-0000-FFFF-FFFF00000000}"/>
  </bookViews>
  <sheets>
    <sheet name="SEFA Data" sheetId="1" r:id="rId1"/>
    <sheet name="Reconciliation" sheetId="13" r:id="rId2"/>
    <sheet name="Certification" sheetId="14" r:id="rId3"/>
    <sheet name="FEMA &amp; WIC Disclosures" sheetId="15" r:id="rId4"/>
    <sheet name="Lists" sheetId="5" state="hidden" r:id="rId5"/>
  </sheets>
  <externalReferences>
    <externalReference r:id="rId6"/>
    <externalReference r:id="rId7"/>
    <externalReference r:id="rId8"/>
  </externalReferences>
  <definedNames>
    <definedName name="_xlnm._FilterDatabase" localSheetId="0" hidden="1">'SEFA Data'!$A$5:$P$389</definedName>
    <definedName name="ARRA_Program" localSheetId="2">[1]Lists!$A$10:$A$11</definedName>
    <definedName name="Award_Type" localSheetId="2">[1]Lists!$A$4:$A$6</definedName>
    <definedName name="Award_Type">Lists!$A$4:$A$6</definedName>
    <definedName name="Email" localSheetId="2">Certification!$B$20</definedName>
    <definedName name="Loan_Program" localSheetId="2">[2]Lists!$A$10:$A$11</definedName>
    <definedName name="Major_Prog_Level" localSheetId="2">'[1]SEFA Data'!#REF!</definedName>
    <definedName name="NvsElapsedTime" localSheetId="2">0.0000115740767796524</definedName>
    <definedName name="NvsEndTime" localSheetId="2">39993.5928472222</definedName>
    <definedName name="_xlnm.Print_Titles" localSheetId="0">'SEFA Data'!#REF!</definedName>
    <definedName name="SFD" localSheetId="2">#REF!</definedName>
    <definedName name="SFV" localSheetId="2">#REF!</definedName>
    <definedName name="Tot_Exp_Fed_Rpt" localSheetId="2">'[1]SEFA Data'!#REF!</definedName>
    <definedName name="Tot_Fed_Exp" localSheetId="2">'[3]SEFA Data'!$K$427</definedName>
    <definedName name="TOT_Fed_Exp">'SEFA Data'!$L$399</definedName>
    <definedName name="Tot_Subr_Exp" localSheetId="2">'[1]SEFA Data'!#REF!</definedName>
    <definedName name="TOT_Subr_Exp">'SEFA Data'!$N$399</definedName>
    <definedName name="Tot_VISION_Exp" localSheetId="2">'[1]SEFA Data'!#REF!</definedName>
    <definedName name="TOT_VISION_Exp">'SEFA Data'!$K$399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90" i="1" l="1"/>
  <c r="L390" i="1"/>
  <c r="M390" i="1"/>
  <c r="N390" i="1"/>
  <c r="O390" i="1"/>
  <c r="K363" i="1"/>
  <c r="L363" i="1"/>
  <c r="M363" i="1"/>
  <c r="N363" i="1"/>
  <c r="O363" i="1"/>
  <c r="K360" i="1"/>
  <c r="L360" i="1"/>
  <c r="M360" i="1"/>
  <c r="N360" i="1"/>
  <c r="O360" i="1"/>
  <c r="K358" i="1"/>
  <c r="L358" i="1"/>
  <c r="M358" i="1"/>
  <c r="N358" i="1"/>
  <c r="O358" i="1"/>
  <c r="K352" i="1"/>
  <c r="L352" i="1"/>
  <c r="M352" i="1"/>
  <c r="N352" i="1"/>
  <c r="O352" i="1"/>
  <c r="K347" i="1"/>
  <c r="L347" i="1"/>
  <c r="N347" i="1"/>
  <c r="K316" i="1"/>
  <c r="L316" i="1"/>
  <c r="N316" i="1"/>
  <c r="K303" i="1"/>
  <c r="L303" i="1"/>
  <c r="N303" i="1"/>
  <c r="K263" i="1"/>
  <c r="L263" i="1"/>
  <c r="N263" i="1"/>
  <c r="K258" i="1"/>
  <c r="L258" i="1"/>
  <c r="M258" i="1"/>
  <c r="N258" i="1"/>
  <c r="O258" i="1"/>
  <c r="K256" i="1"/>
  <c r="L256" i="1"/>
  <c r="N256" i="1"/>
  <c r="K237" i="1"/>
  <c r="L237" i="1"/>
  <c r="N237" i="1"/>
  <c r="K233" i="1"/>
  <c r="L233" i="1"/>
  <c r="N233" i="1"/>
  <c r="K91" i="1"/>
  <c r="L91" i="1"/>
  <c r="N91" i="1"/>
  <c r="K89" i="1"/>
  <c r="L89" i="1"/>
  <c r="N89" i="1"/>
  <c r="K87" i="1"/>
  <c r="L87" i="1"/>
  <c r="N87" i="1"/>
  <c r="K52" i="1"/>
  <c r="L52" i="1"/>
  <c r="N52" i="1"/>
  <c r="K44" i="1"/>
  <c r="L44" i="1"/>
  <c r="N44" i="1"/>
  <c r="K42" i="1"/>
  <c r="L42" i="1"/>
  <c r="N42" i="1"/>
  <c r="K39" i="1"/>
  <c r="L39" i="1"/>
  <c r="N39" i="1"/>
  <c r="K23" i="1"/>
  <c r="L23" i="1"/>
  <c r="N23" i="1"/>
  <c r="K17" i="1"/>
  <c r="L17" i="1"/>
  <c r="N17" i="1"/>
  <c r="K8" i="1"/>
  <c r="L8" i="1"/>
  <c r="N8" i="1"/>
  <c r="J390" i="1"/>
  <c r="J363" i="1"/>
  <c r="J360" i="1"/>
  <c r="J358" i="1"/>
  <c r="J352" i="1"/>
  <c r="J347" i="1"/>
  <c r="J304" i="1"/>
  <c r="J316" i="1" s="1"/>
  <c r="J303" i="1"/>
  <c r="J291" i="1"/>
  <c r="J290" i="1"/>
  <c r="J288" i="1"/>
  <c r="J287" i="1"/>
  <c r="J284" i="1"/>
  <c r="J283" i="1"/>
  <c r="J282" i="1"/>
  <c r="J277" i="1"/>
  <c r="J293" i="1" s="1"/>
  <c r="J269" i="1"/>
  <c r="J267" i="1"/>
  <c r="J264" i="1"/>
  <c r="J263" i="1"/>
  <c r="J258" i="1"/>
  <c r="J256" i="1"/>
  <c r="J237" i="1"/>
  <c r="J233" i="1"/>
  <c r="J91" i="1"/>
  <c r="J89" i="1"/>
  <c r="J87" i="1"/>
  <c r="J52" i="1"/>
  <c r="J44" i="1"/>
  <c r="J42" i="1"/>
  <c r="J39" i="1"/>
  <c r="J23" i="1"/>
  <c r="J17" i="1"/>
  <c r="J13" i="1"/>
  <c r="J8" i="1"/>
  <c r="P390" i="1"/>
  <c r="P363" i="1"/>
  <c r="P360" i="1"/>
  <c r="P358" i="1"/>
  <c r="P352" i="1"/>
  <c r="P258" i="1"/>
  <c r="P8" i="1"/>
  <c r="M6" i="1"/>
  <c r="M8" i="1" s="1"/>
  <c r="O6" i="1"/>
  <c r="M7" i="1"/>
  <c r="O7" i="1"/>
  <c r="O8" i="1" l="1"/>
  <c r="N391" i="1"/>
  <c r="J391" i="1"/>
  <c r="K391" i="1"/>
  <c r="L391" i="1"/>
  <c r="O208" i="1" l="1"/>
  <c r="O342" i="1" l="1"/>
  <c r="M342" i="1"/>
  <c r="O34" i="1"/>
  <c r="P34" i="1" s="1"/>
  <c r="M34" i="1"/>
  <c r="O33" i="1"/>
  <c r="P33" i="1" s="1"/>
  <c r="M33" i="1"/>
  <c r="O19" i="1"/>
  <c r="P19" i="1" s="1"/>
  <c r="M19" i="1"/>
  <c r="O14" i="1"/>
  <c r="M14" i="1"/>
  <c r="O341" i="1" l="1"/>
  <c r="M341" i="1"/>
  <c r="O340" i="1"/>
  <c r="M340" i="1"/>
  <c r="O339" i="1"/>
  <c r="M339" i="1"/>
  <c r="O346" i="1"/>
  <c r="M346" i="1"/>
  <c r="O345" i="1"/>
  <c r="M345" i="1"/>
  <c r="O344" i="1"/>
  <c r="M344" i="1"/>
  <c r="O343" i="1"/>
  <c r="M343" i="1"/>
  <c r="O318" i="1"/>
  <c r="M318" i="1"/>
  <c r="O317" i="1"/>
  <c r="M317" i="1"/>
  <c r="O315" i="1"/>
  <c r="M315" i="1"/>
  <c r="O312" i="1"/>
  <c r="M312" i="1"/>
  <c r="O311" i="1"/>
  <c r="M311" i="1"/>
  <c r="O307" i="1"/>
  <c r="M307" i="1"/>
  <c r="O281" i="1"/>
  <c r="M281" i="1"/>
  <c r="O271" i="1"/>
  <c r="M271" i="1"/>
  <c r="O226" i="1"/>
  <c r="M226" i="1"/>
  <c r="O224" i="1"/>
  <c r="M224" i="1"/>
  <c r="O85" i="1"/>
  <c r="M85" i="1"/>
  <c r="O84" i="1"/>
  <c r="M84" i="1"/>
  <c r="O69" i="1"/>
  <c r="M69" i="1"/>
  <c r="O68" i="1"/>
  <c r="M68" i="1"/>
  <c r="O67" i="1"/>
  <c r="M67" i="1"/>
  <c r="O41" i="1"/>
  <c r="P41" i="1" s="1"/>
  <c r="M41" i="1"/>
  <c r="O40" i="1"/>
  <c r="M40" i="1"/>
  <c r="M42" i="1" s="1"/>
  <c r="O30" i="1"/>
  <c r="P30" i="1" s="1"/>
  <c r="M30" i="1"/>
  <c r="P14" i="1"/>
  <c r="P40" i="1" l="1"/>
  <c r="P42" i="1" s="1"/>
  <c r="O42" i="1"/>
  <c r="J399" i="1"/>
  <c r="H30" i="13" l="1"/>
  <c r="O9" i="1" l="1"/>
  <c r="P9" i="1" l="1"/>
  <c r="O338" i="1"/>
  <c r="P338" i="1" s="1"/>
  <c r="M338" i="1"/>
  <c r="O337" i="1"/>
  <c r="P337" i="1" s="1"/>
  <c r="M337" i="1"/>
  <c r="O336" i="1"/>
  <c r="P336" i="1" s="1"/>
  <c r="M336" i="1"/>
  <c r="O335" i="1"/>
  <c r="P335" i="1" s="1"/>
  <c r="M335" i="1"/>
  <c r="O334" i="1"/>
  <c r="P334" i="1" s="1"/>
  <c r="M334" i="1"/>
  <c r="O333" i="1"/>
  <c r="P333" i="1" s="1"/>
  <c r="M333" i="1"/>
  <c r="O332" i="1"/>
  <c r="P332" i="1" s="1"/>
  <c r="M332" i="1"/>
  <c r="O331" i="1"/>
  <c r="P331" i="1" s="1"/>
  <c r="M331" i="1"/>
  <c r="O330" i="1"/>
  <c r="P330" i="1" s="1"/>
  <c r="M330" i="1"/>
  <c r="O329" i="1"/>
  <c r="P329" i="1" s="1"/>
  <c r="M329" i="1"/>
  <c r="O328" i="1"/>
  <c r="P328" i="1" s="1"/>
  <c r="M328" i="1"/>
  <c r="O327" i="1"/>
  <c r="M327" i="1"/>
  <c r="O326" i="1"/>
  <c r="P326" i="1" s="1"/>
  <c r="M326" i="1"/>
  <c r="O325" i="1"/>
  <c r="M325" i="1"/>
  <c r="O324" i="1"/>
  <c r="P324" i="1" s="1"/>
  <c r="M324" i="1"/>
  <c r="O323" i="1"/>
  <c r="M323" i="1"/>
  <c r="O321" i="1"/>
  <c r="P321" i="1" s="1"/>
  <c r="M321" i="1"/>
  <c r="O320" i="1"/>
  <c r="M320" i="1"/>
  <c r="O322" i="1"/>
  <c r="P322" i="1" s="1"/>
  <c r="M322" i="1"/>
  <c r="O319" i="1"/>
  <c r="M319" i="1"/>
  <c r="O314" i="1"/>
  <c r="M314" i="1"/>
  <c r="O313" i="1"/>
  <c r="P313" i="1" s="1"/>
  <c r="M313" i="1"/>
  <c r="P312" i="1"/>
  <c r="O310" i="1"/>
  <c r="P310" i="1" s="1"/>
  <c r="M310" i="1"/>
  <c r="O309" i="1"/>
  <c r="P309" i="1" s="1"/>
  <c r="M309" i="1"/>
  <c r="O308" i="1"/>
  <c r="P308" i="1" s="1"/>
  <c r="M308" i="1"/>
  <c r="O306" i="1"/>
  <c r="P306" i="1" s="1"/>
  <c r="M306" i="1"/>
  <c r="O305" i="1"/>
  <c r="P305" i="1" s="1"/>
  <c r="M305" i="1"/>
  <c r="O304" i="1"/>
  <c r="M304" i="1"/>
  <c r="O302" i="1"/>
  <c r="P302" i="1" s="1"/>
  <c r="M302" i="1"/>
  <c r="O301" i="1"/>
  <c r="P301" i="1" s="1"/>
  <c r="M301" i="1"/>
  <c r="O300" i="1"/>
  <c r="P300" i="1" s="1"/>
  <c r="M300" i="1"/>
  <c r="O299" i="1"/>
  <c r="P299" i="1" s="1"/>
  <c r="M299" i="1"/>
  <c r="O298" i="1"/>
  <c r="P298" i="1" s="1"/>
  <c r="M298" i="1"/>
  <c r="O297" i="1"/>
  <c r="P297" i="1" s="1"/>
  <c r="M297" i="1"/>
  <c r="O296" i="1"/>
  <c r="P296" i="1" s="1"/>
  <c r="M296" i="1"/>
  <c r="O295" i="1"/>
  <c r="P295" i="1" s="1"/>
  <c r="M295" i="1"/>
  <c r="O294" i="1"/>
  <c r="M294" i="1"/>
  <c r="O292" i="1"/>
  <c r="P292" i="1" s="1"/>
  <c r="M292" i="1"/>
  <c r="O291" i="1"/>
  <c r="P291" i="1" s="1"/>
  <c r="M291" i="1"/>
  <c r="O290" i="1"/>
  <c r="P290" i="1" s="1"/>
  <c r="M290" i="1"/>
  <c r="O289" i="1"/>
  <c r="P289" i="1" s="1"/>
  <c r="M289" i="1"/>
  <c r="O288" i="1"/>
  <c r="P288" i="1" s="1"/>
  <c r="M288" i="1"/>
  <c r="O287" i="1"/>
  <c r="P287" i="1" s="1"/>
  <c r="M287" i="1"/>
  <c r="O286" i="1"/>
  <c r="M286" i="1"/>
  <c r="O285" i="1"/>
  <c r="P285" i="1" s="1"/>
  <c r="M285" i="1"/>
  <c r="O284" i="1"/>
  <c r="P284" i="1" s="1"/>
  <c r="M284" i="1"/>
  <c r="O283" i="1"/>
  <c r="P283" i="1" s="1"/>
  <c r="M283" i="1"/>
  <c r="O282" i="1"/>
  <c r="P282" i="1" s="1"/>
  <c r="M282" i="1"/>
  <c r="O280" i="1"/>
  <c r="P280" i="1" s="1"/>
  <c r="M280" i="1"/>
  <c r="O279" i="1"/>
  <c r="P279" i="1" s="1"/>
  <c r="M279" i="1"/>
  <c r="O278" i="1"/>
  <c r="P278" i="1" s="1"/>
  <c r="M278" i="1"/>
  <c r="O277" i="1"/>
  <c r="P277" i="1" s="1"/>
  <c r="M277" i="1"/>
  <c r="O276" i="1"/>
  <c r="M276" i="1"/>
  <c r="O275" i="1"/>
  <c r="P275" i="1" s="1"/>
  <c r="M275" i="1"/>
  <c r="O274" i="1"/>
  <c r="P274" i="1" s="1"/>
  <c r="M274" i="1"/>
  <c r="O273" i="1"/>
  <c r="P273" i="1" s="1"/>
  <c r="M273" i="1"/>
  <c r="O272" i="1"/>
  <c r="P272" i="1" s="1"/>
  <c r="M272" i="1"/>
  <c r="O270" i="1"/>
  <c r="P270" i="1" s="1"/>
  <c r="M270" i="1"/>
  <c r="O269" i="1"/>
  <c r="P269" i="1" s="1"/>
  <c r="M269" i="1"/>
  <c r="O268" i="1"/>
  <c r="P268" i="1" s="1"/>
  <c r="M268" i="1"/>
  <c r="O267" i="1"/>
  <c r="P267" i="1" s="1"/>
  <c r="M267" i="1"/>
  <c r="O266" i="1"/>
  <c r="P266" i="1" s="1"/>
  <c r="M266" i="1"/>
  <c r="O265" i="1"/>
  <c r="M265" i="1"/>
  <c r="O264" i="1"/>
  <c r="P264" i="1" s="1"/>
  <c r="M264" i="1"/>
  <c r="O262" i="1"/>
  <c r="P262" i="1" s="1"/>
  <c r="M262" i="1"/>
  <c r="O261" i="1"/>
  <c r="P261" i="1" s="1"/>
  <c r="M261" i="1"/>
  <c r="O260" i="1"/>
  <c r="P260" i="1" s="1"/>
  <c r="M260" i="1"/>
  <c r="O259" i="1"/>
  <c r="M259" i="1"/>
  <c r="O255" i="1"/>
  <c r="P255" i="1" s="1"/>
  <c r="M255" i="1"/>
  <c r="O254" i="1"/>
  <c r="P254" i="1" s="1"/>
  <c r="M254" i="1"/>
  <c r="O253" i="1"/>
  <c r="P253" i="1" s="1"/>
  <c r="M253" i="1"/>
  <c r="O252" i="1"/>
  <c r="P252" i="1" s="1"/>
  <c r="M252" i="1"/>
  <c r="O251" i="1"/>
  <c r="P251" i="1" s="1"/>
  <c r="M251" i="1"/>
  <c r="O250" i="1"/>
  <c r="P250" i="1" s="1"/>
  <c r="M250" i="1"/>
  <c r="O249" i="1"/>
  <c r="P249" i="1" s="1"/>
  <c r="M249" i="1"/>
  <c r="O248" i="1"/>
  <c r="P248" i="1" s="1"/>
  <c r="M248" i="1"/>
  <c r="O247" i="1"/>
  <c r="P247" i="1" s="1"/>
  <c r="M247" i="1"/>
  <c r="O246" i="1"/>
  <c r="P246" i="1" s="1"/>
  <c r="M246" i="1"/>
  <c r="O245" i="1"/>
  <c r="P245" i="1" s="1"/>
  <c r="M245" i="1"/>
  <c r="O244" i="1"/>
  <c r="P244" i="1" s="1"/>
  <c r="M244" i="1"/>
  <c r="O243" i="1"/>
  <c r="P243" i="1" s="1"/>
  <c r="M243" i="1"/>
  <c r="O242" i="1"/>
  <c r="P242" i="1" s="1"/>
  <c r="M242" i="1"/>
  <c r="O241" i="1"/>
  <c r="P241" i="1" s="1"/>
  <c r="M241" i="1"/>
  <c r="O240" i="1"/>
  <c r="P240" i="1" s="1"/>
  <c r="M240" i="1"/>
  <c r="O239" i="1"/>
  <c r="P239" i="1" s="1"/>
  <c r="M239" i="1"/>
  <c r="O238" i="1"/>
  <c r="M238" i="1"/>
  <c r="O236" i="1"/>
  <c r="P236" i="1" s="1"/>
  <c r="M236" i="1"/>
  <c r="O235" i="1"/>
  <c r="P235" i="1" s="1"/>
  <c r="M235" i="1"/>
  <c r="O234" i="1"/>
  <c r="M234" i="1"/>
  <c r="O232" i="1"/>
  <c r="P232" i="1" s="1"/>
  <c r="M232" i="1"/>
  <c r="O231" i="1"/>
  <c r="P231" i="1" s="1"/>
  <c r="M231" i="1"/>
  <c r="O230" i="1"/>
  <c r="M230" i="1"/>
  <c r="O229" i="1"/>
  <c r="M229" i="1"/>
  <c r="O228" i="1"/>
  <c r="P228" i="1" s="1"/>
  <c r="M228" i="1"/>
  <c r="O227" i="1"/>
  <c r="P227" i="1" s="1"/>
  <c r="M227" i="1"/>
  <c r="O225" i="1"/>
  <c r="P225" i="1" s="1"/>
  <c r="M225" i="1"/>
  <c r="O223" i="1"/>
  <c r="P223" i="1" s="1"/>
  <c r="M223" i="1"/>
  <c r="O222" i="1"/>
  <c r="P222" i="1" s="1"/>
  <c r="M222" i="1"/>
  <c r="O221" i="1"/>
  <c r="P221" i="1" s="1"/>
  <c r="M221" i="1"/>
  <c r="O220" i="1"/>
  <c r="P220" i="1" s="1"/>
  <c r="M220" i="1"/>
  <c r="O219" i="1"/>
  <c r="P219" i="1" s="1"/>
  <c r="M219" i="1"/>
  <c r="O218" i="1"/>
  <c r="P218" i="1" s="1"/>
  <c r="M218" i="1"/>
  <c r="O217" i="1"/>
  <c r="P217" i="1" s="1"/>
  <c r="M217" i="1"/>
  <c r="O216" i="1"/>
  <c r="P216" i="1" s="1"/>
  <c r="M216" i="1"/>
  <c r="O215" i="1"/>
  <c r="P215" i="1" s="1"/>
  <c r="M215" i="1"/>
  <c r="O214" i="1"/>
  <c r="P214" i="1" s="1"/>
  <c r="M214" i="1"/>
  <c r="O213" i="1"/>
  <c r="P213" i="1" s="1"/>
  <c r="M213" i="1"/>
  <c r="O212" i="1"/>
  <c r="P212" i="1" s="1"/>
  <c r="M212" i="1"/>
  <c r="O211" i="1"/>
  <c r="M211" i="1"/>
  <c r="O210" i="1"/>
  <c r="P210" i="1" s="1"/>
  <c r="M210" i="1"/>
  <c r="O209" i="1"/>
  <c r="P209" i="1" s="1"/>
  <c r="M209" i="1"/>
  <c r="M208" i="1"/>
  <c r="O207" i="1"/>
  <c r="P207" i="1" s="1"/>
  <c r="M207" i="1"/>
  <c r="O206" i="1"/>
  <c r="P206" i="1" s="1"/>
  <c r="M206" i="1"/>
  <c r="O205" i="1"/>
  <c r="P205" i="1" s="1"/>
  <c r="M205" i="1"/>
  <c r="O204" i="1"/>
  <c r="P204" i="1" s="1"/>
  <c r="M204" i="1"/>
  <c r="O203" i="1"/>
  <c r="P203" i="1" s="1"/>
  <c r="M203" i="1"/>
  <c r="O202" i="1"/>
  <c r="P202" i="1" s="1"/>
  <c r="M202" i="1"/>
  <c r="O201" i="1"/>
  <c r="P201" i="1" s="1"/>
  <c r="M201" i="1"/>
  <c r="O200" i="1"/>
  <c r="P200" i="1" s="1"/>
  <c r="M200" i="1"/>
  <c r="O199" i="1"/>
  <c r="P199" i="1" s="1"/>
  <c r="M199" i="1"/>
  <c r="O198" i="1"/>
  <c r="P198" i="1" s="1"/>
  <c r="M198" i="1"/>
  <c r="O197" i="1"/>
  <c r="P197" i="1" s="1"/>
  <c r="M197" i="1"/>
  <c r="O196" i="1"/>
  <c r="P196" i="1" s="1"/>
  <c r="M196" i="1"/>
  <c r="O195" i="1"/>
  <c r="P195" i="1" s="1"/>
  <c r="M195" i="1"/>
  <c r="O194" i="1"/>
  <c r="P194" i="1" s="1"/>
  <c r="M194" i="1"/>
  <c r="O193" i="1"/>
  <c r="P193" i="1" s="1"/>
  <c r="M193" i="1"/>
  <c r="O192" i="1"/>
  <c r="P192" i="1" s="1"/>
  <c r="M192" i="1"/>
  <c r="O191" i="1"/>
  <c r="P191" i="1" s="1"/>
  <c r="M191" i="1"/>
  <c r="O190" i="1"/>
  <c r="P190" i="1" s="1"/>
  <c r="M190" i="1"/>
  <c r="O189" i="1"/>
  <c r="P189" i="1" s="1"/>
  <c r="M189" i="1"/>
  <c r="O188" i="1"/>
  <c r="P188" i="1" s="1"/>
  <c r="M188" i="1"/>
  <c r="O187" i="1"/>
  <c r="P187" i="1" s="1"/>
  <c r="M187" i="1"/>
  <c r="O186" i="1"/>
  <c r="P186" i="1" s="1"/>
  <c r="M186" i="1"/>
  <c r="O185" i="1"/>
  <c r="P185" i="1" s="1"/>
  <c r="M185" i="1"/>
  <c r="O184" i="1"/>
  <c r="P184" i="1" s="1"/>
  <c r="M184" i="1"/>
  <c r="O183" i="1"/>
  <c r="P183" i="1" s="1"/>
  <c r="M183" i="1"/>
  <c r="O182" i="1"/>
  <c r="P182" i="1" s="1"/>
  <c r="M182" i="1"/>
  <c r="O181" i="1"/>
  <c r="P181" i="1" s="1"/>
  <c r="M181" i="1"/>
  <c r="O180" i="1"/>
  <c r="P180" i="1" s="1"/>
  <c r="M180" i="1"/>
  <c r="O179" i="1"/>
  <c r="P179" i="1" s="1"/>
  <c r="M179" i="1"/>
  <c r="O178" i="1"/>
  <c r="P178" i="1" s="1"/>
  <c r="M178" i="1"/>
  <c r="O177" i="1"/>
  <c r="P177" i="1" s="1"/>
  <c r="M177" i="1"/>
  <c r="O176" i="1"/>
  <c r="P176" i="1" s="1"/>
  <c r="M176" i="1"/>
  <c r="O175" i="1"/>
  <c r="P175" i="1" s="1"/>
  <c r="M175" i="1"/>
  <c r="O174" i="1"/>
  <c r="P174" i="1" s="1"/>
  <c r="M174" i="1"/>
  <c r="O173" i="1"/>
  <c r="P173" i="1" s="1"/>
  <c r="M173" i="1"/>
  <c r="O172" i="1"/>
  <c r="P172" i="1" s="1"/>
  <c r="M172" i="1"/>
  <c r="O171" i="1"/>
  <c r="P171" i="1" s="1"/>
  <c r="M171" i="1"/>
  <c r="O170" i="1"/>
  <c r="P170" i="1" s="1"/>
  <c r="M170" i="1"/>
  <c r="O169" i="1"/>
  <c r="P169" i="1" s="1"/>
  <c r="M169" i="1"/>
  <c r="O168" i="1"/>
  <c r="P168" i="1" s="1"/>
  <c r="M168" i="1"/>
  <c r="O167" i="1"/>
  <c r="P167" i="1" s="1"/>
  <c r="M167" i="1"/>
  <c r="O166" i="1"/>
  <c r="P166" i="1" s="1"/>
  <c r="M166" i="1"/>
  <c r="O165" i="1"/>
  <c r="P165" i="1" s="1"/>
  <c r="M165" i="1"/>
  <c r="O164" i="1"/>
  <c r="P164" i="1" s="1"/>
  <c r="M164" i="1"/>
  <c r="O163" i="1"/>
  <c r="P163" i="1" s="1"/>
  <c r="M163" i="1"/>
  <c r="O162" i="1"/>
  <c r="P162" i="1" s="1"/>
  <c r="M162" i="1"/>
  <c r="O161" i="1"/>
  <c r="P161" i="1" s="1"/>
  <c r="M161" i="1"/>
  <c r="O160" i="1"/>
  <c r="P160" i="1" s="1"/>
  <c r="M160" i="1"/>
  <c r="O159" i="1"/>
  <c r="P159" i="1" s="1"/>
  <c r="M159" i="1"/>
  <c r="O158" i="1"/>
  <c r="P158" i="1" s="1"/>
  <c r="M158" i="1"/>
  <c r="O157" i="1"/>
  <c r="P157" i="1" s="1"/>
  <c r="M157" i="1"/>
  <c r="O156" i="1"/>
  <c r="P156" i="1" s="1"/>
  <c r="M156" i="1"/>
  <c r="O155" i="1"/>
  <c r="P155" i="1" s="1"/>
  <c r="M155" i="1"/>
  <c r="O154" i="1"/>
  <c r="P154" i="1" s="1"/>
  <c r="M154" i="1"/>
  <c r="O153" i="1"/>
  <c r="P153" i="1" s="1"/>
  <c r="M153" i="1"/>
  <c r="O152" i="1"/>
  <c r="P152" i="1" s="1"/>
  <c r="M152" i="1"/>
  <c r="O151" i="1"/>
  <c r="P151" i="1" s="1"/>
  <c r="M151" i="1"/>
  <c r="O150" i="1"/>
  <c r="P150" i="1" s="1"/>
  <c r="M150" i="1"/>
  <c r="O149" i="1"/>
  <c r="P149" i="1" s="1"/>
  <c r="M149" i="1"/>
  <c r="O148" i="1"/>
  <c r="P148" i="1" s="1"/>
  <c r="M148" i="1"/>
  <c r="O147" i="1"/>
  <c r="P147" i="1" s="1"/>
  <c r="M147" i="1"/>
  <c r="O146" i="1"/>
  <c r="P146" i="1" s="1"/>
  <c r="M146" i="1"/>
  <c r="O145" i="1"/>
  <c r="P145" i="1" s="1"/>
  <c r="M145" i="1"/>
  <c r="O144" i="1"/>
  <c r="P144" i="1" s="1"/>
  <c r="M144" i="1"/>
  <c r="O143" i="1"/>
  <c r="P143" i="1" s="1"/>
  <c r="M143" i="1"/>
  <c r="O142" i="1"/>
  <c r="P142" i="1" s="1"/>
  <c r="M142" i="1"/>
  <c r="O141" i="1"/>
  <c r="P141" i="1" s="1"/>
  <c r="M141" i="1"/>
  <c r="O140" i="1"/>
  <c r="P140" i="1" s="1"/>
  <c r="M140" i="1"/>
  <c r="O139" i="1"/>
  <c r="P139" i="1" s="1"/>
  <c r="M139" i="1"/>
  <c r="O138" i="1"/>
  <c r="P138" i="1" s="1"/>
  <c r="M138" i="1"/>
  <c r="O137" i="1"/>
  <c r="P137" i="1" s="1"/>
  <c r="M137" i="1"/>
  <c r="O136" i="1"/>
  <c r="P136" i="1" s="1"/>
  <c r="M136" i="1"/>
  <c r="O135" i="1"/>
  <c r="P135" i="1" s="1"/>
  <c r="M135" i="1"/>
  <c r="O134" i="1"/>
  <c r="P134" i="1" s="1"/>
  <c r="M134" i="1"/>
  <c r="O133" i="1"/>
  <c r="P133" i="1" s="1"/>
  <c r="M133" i="1"/>
  <c r="O132" i="1"/>
  <c r="P132" i="1" s="1"/>
  <c r="M132" i="1"/>
  <c r="O131" i="1"/>
  <c r="P131" i="1" s="1"/>
  <c r="M131" i="1"/>
  <c r="O130" i="1"/>
  <c r="P130" i="1" s="1"/>
  <c r="M130" i="1"/>
  <c r="O129" i="1"/>
  <c r="P129" i="1" s="1"/>
  <c r="M129" i="1"/>
  <c r="O128" i="1"/>
  <c r="P128" i="1" s="1"/>
  <c r="M128" i="1"/>
  <c r="O127" i="1"/>
  <c r="P127" i="1" s="1"/>
  <c r="M127" i="1"/>
  <c r="O126" i="1"/>
  <c r="P126" i="1" s="1"/>
  <c r="M126" i="1"/>
  <c r="O125" i="1"/>
  <c r="P125" i="1" s="1"/>
  <c r="M125" i="1"/>
  <c r="O124" i="1"/>
  <c r="P124" i="1" s="1"/>
  <c r="M124" i="1"/>
  <c r="O123" i="1"/>
  <c r="P123" i="1" s="1"/>
  <c r="M123" i="1"/>
  <c r="O122" i="1"/>
  <c r="P122" i="1" s="1"/>
  <c r="M122" i="1"/>
  <c r="O121" i="1"/>
  <c r="P121" i="1" s="1"/>
  <c r="M121" i="1"/>
  <c r="O120" i="1"/>
  <c r="P120" i="1" s="1"/>
  <c r="M120" i="1"/>
  <c r="O119" i="1"/>
  <c r="P119" i="1" s="1"/>
  <c r="M119" i="1"/>
  <c r="O118" i="1"/>
  <c r="P118" i="1" s="1"/>
  <c r="M118" i="1"/>
  <c r="O117" i="1"/>
  <c r="P117" i="1" s="1"/>
  <c r="M117" i="1"/>
  <c r="O116" i="1"/>
  <c r="P116" i="1" s="1"/>
  <c r="M116" i="1"/>
  <c r="O115" i="1"/>
  <c r="P115" i="1" s="1"/>
  <c r="M115" i="1"/>
  <c r="O114" i="1"/>
  <c r="P114" i="1" s="1"/>
  <c r="M114" i="1"/>
  <c r="O113" i="1"/>
  <c r="P113" i="1" s="1"/>
  <c r="M113" i="1"/>
  <c r="O112" i="1"/>
  <c r="P112" i="1" s="1"/>
  <c r="M112" i="1"/>
  <c r="O111" i="1"/>
  <c r="P111" i="1" s="1"/>
  <c r="M111" i="1"/>
  <c r="O110" i="1"/>
  <c r="P110" i="1" s="1"/>
  <c r="M110" i="1"/>
  <c r="O109" i="1"/>
  <c r="P109" i="1" s="1"/>
  <c r="M109" i="1"/>
  <c r="O108" i="1"/>
  <c r="P108" i="1" s="1"/>
  <c r="M108" i="1"/>
  <c r="O107" i="1"/>
  <c r="P107" i="1" s="1"/>
  <c r="M107" i="1"/>
  <c r="O106" i="1"/>
  <c r="P106" i="1" s="1"/>
  <c r="M106" i="1"/>
  <c r="O105" i="1"/>
  <c r="P105" i="1" s="1"/>
  <c r="M105" i="1"/>
  <c r="O104" i="1"/>
  <c r="P104" i="1" s="1"/>
  <c r="M104" i="1"/>
  <c r="O103" i="1"/>
  <c r="P103" i="1" s="1"/>
  <c r="M103" i="1"/>
  <c r="O102" i="1"/>
  <c r="P102" i="1" s="1"/>
  <c r="M102" i="1"/>
  <c r="O101" i="1"/>
  <c r="P101" i="1" s="1"/>
  <c r="M101" i="1"/>
  <c r="O100" i="1"/>
  <c r="P100" i="1" s="1"/>
  <c r="M100" i="1"/>
  <c r="O99" i="1"/>
  <c r="P99" i="1" s="1"/>
  <c r="M99" i="1"/>
  <c r="O98" i="1"/>
  <c r="P98" i="1" s="1"/>
  <c r="M98" i="1"/>
  <c r="O97" i="1"/>
  <c r="P97" i="1" s="1"/>
  <c r="M97" i="1"/>
  <c r="O96" i="1"/>
  <c r="P96" i="1" s="1"/>
  <c r="M96" i="1"/>
  <c r="O95" i="1"/>
  <c r="P95" i="1" s="1"/>
  <c r="M95" i="1"/>
  <c r="O94" i="1"/>
  <c r="P94" i="1" s="1"/>
  <c r="M94" i="1"/>
  <c r="O93" i="1"/>
  <c r="P93" i="1" s="1"/>
  <c r="M93" i="1"/>
  <c r="O92" i="1"/>
  <c r="M92" i="1"/>
  <c r="O90" i="1"/>
  <c r="M90" i="1"/>
  <c r="M91" i="1" s="1"/>
  <c r="O88" i="1"/>
  <c r="M88" i="1"/>
  <c r="M89" i="1" s="1"/>
  <c r="O86" i="1"/>
  <c r="P86" i="1" s="1"/>
  <c r="M86" i="1"/>
  <c r="O83" i="1"/>
  <c r="P83" i="1" s="1"/>
  <c r="M83" i="1"/>
  <c r="O82" i="1"/>
  <c r="P82" i="1" s="1"/>
  <c r="M82" i="1"/>
  <c r="O81" i="1"/>
  <c r="P81" i="1" s="1"/>
  <c r="M81" i="1"/>
  <c r="O80" i="1"/>
  <c r="M80" i="1"/>
  <c r="O79" i="1"/>
  <c r="M79" i="1"/>
  <c r="O78" i="1"/>
  <c r="M78" i="1"/>
  <c r="O77" i="1"/>
  <c r="P77" i="1" s="1"/>
  <c r="M77" i="1"/>
  <c r="O76" i="1"/>
  <c r="P76" i="1" s="1"/>
  <c r="M76" i="1"/>
  <c r="O75" i="1"/>
  <c r="P75" i="1" s="1"/>
  <c r="M75" i="1"/>
  <c r="O74" i="1"/>
  <c r="P74" i="1" s="1"/>
  <c r="M74" i="1"/>
  <c r="O73" i="1"/>
  <c r="P73" i="1" s="1"/>
  <c r="M73" i="1"/>
  <c r="O72" i="1"/>
  <c r="P72" i="1" s="1"/>
  <c r="M72" i="1"/>
  <c r="O71" i="1"/>
  <c r="P71" i="1" s="1"/>
  <c r="M71" i="1"/>
  <c r="O70" i="1"/>
  <c r="P70" i="1" s="1"/>
  <c r="M70" i="1"/>
  <c r="O66" i="1"/>
  <c r="P66" i="1" s="1"/>
  <c r="M66" i="1"/>
  <c r="O65" i="1"/>
  <c r="P65" i="1" s="1"/>
  <c r="M65" i="1"/>
  <c r="O64" i="1"/>
  <c r="P64" i="1" s="1"/>
  <c r="M64" i="1"/>
  <c r="O63" i="1"/>
  <c r="P63" i="1" s="1"/>
  <c r="M63" i="1"/>
  <c r="O62" i="1"/>
  <c r="P62" i="1" s="1"/>
  <c r="M62" i="1"/>
  <c r="O61" i="1"/>
  <c r="P61" i="1" s="1"/>
  <c r="M61" i="1"/>
  <c r="O60" i="1"/>
  <c r="P60" i="1" s="1"/>
  <c r="M60" i="1"/>
  <c r="O59" i="1"/>
  <c r="P59" i="1" s="1"/>
  <c r="M59" i="1"/>
  <c r="O58" i="1"/>
  <c r="P58" i="1" s="1"/>
  <c r="M58" i="1"/>
  <c r="O57" i="1"/>
  <c r="P57" i="1" s="1"/>
  <c r="M57" i="1"/>
  <c r="O56" i="1"/>
  <c r="P56" i="1" s="1"/>
  <c r="M56" i="1"/>
  <c r="O55" i="1"/>
  <c r="P55" i="1" s="1"/>
  <c r="M55" i="1"/>
  <c r="O54" i="1"/>
  <c r="P54" i="1" s="1"/>
  <c r="M54" i="1"/>
  <c r="O53" i="1"/>
  <c r="M53" i="1"/>
  <c r="O51" i="1"/>
  <c r="P51" i="1" s="1"/>
  <c r="M51" i="1"/>
  <c r="O50" i="1"/>
  <c r="P50" i="1" s="1"/>
  <c r="M50" i="1"/>
  <c r="O49" i="1"/>
  <c r="P49" i="1" s="1"/>
  <c r="M49" i="1"/>
  <c r="O48" i="1"/>
  <c r="P48" i="1" s="1"/>
  <c r="M48" i="1"/>
  <c r="O47" i="1"/>
  <c r="P47" i="1" s="1"/>
  <c r="M47" i="1"/>
  <c r="O46" i="1"/>
  <c r="P46" i="1" s="1"/>
  <c r="M46" i="1"/>
  <c r="O45" i="1"/>
  <c r="M45" i="1"/>
  <c r="M52" i="1" s="1"/>
  <c r="O43" i="1"/>
  <c r="M43" i="1"/>
  <c r="M44" i="1" s="1"/>
  <c r="O38" i="1"/>
  <c r="P38" i="1" s="1"/>
  <c r="M38" i="1"/>
  <c r="O37" i="1"/>
  <c r="P37" i="1" s="1"/>
  <c r="M37" i="1"/>
  <c r="O36" i="1"/>
  <c r="P36" i="1" s="1"/>
  <c r="M36" i="1"/>
  <c r="O35" i="1"/>
  <c r="M35" i="1"/>
  <c r="O32" i="1"/>
  <c r="M32" i="1"/>
  <c r="O31" i="1"/>
  <c r="P31" i="1" s="1"/>
  <c r="M31" i="1"/>
  <c r="O29" i="1"/>
  <c r="P29" i="1" s="1"/>
  <c r="M29" i="1"/>
  <c r="O28" i="1"/>
  <c r="P28" i="1" s="1"/>
  <c r="M28" i="1"/>
  <c r="O27" i="1"/>
  <c r="P27" i="1" s="1"/>
  <c r="M27" i="1"/>
  <c r="O26" i="1"/>
  <c r="P26" i="1" s="1"/>
  <c r="M26" i="1"/>
  <c r="O25" i="1"/>
  <c r="P25" i="1" s="1"/>
  <c r="M25" i="1"/>
  <c r="O24" i="1"/>
  <c r="M24" i="1"/>
  <c r="O22" i="1"/>
  <c r="P22" i="1" s="1"/>
  <c r="M22" i="1"/>
  <c r="O21" i="1"/>
  <c r="P21" i="1" s="1"/>
  <c r="M21" i="1"/>
  <c r="O20" i="1"/>
  <c r="P20" i="1" s="1"/>
  <c r="M20" i="1"/>
  <c r="O18" i="1"/>
  <c r="M18" i="1"/>
  <c r="O16" i="1"/>
  <c r="P16" i="1" s="1"/>
  <c r="M16" i="1"/>
  <c r="O15" i="1"/>
  <c r="P15" i="1" s="1"/>
  <c r="M15" i="1"/>
  <c r="O13" i="1"/>
  <c r="M13" i="1"/>
  <c r="O12" i="1"/>
  <c r="P12" i="1" s="1"/>
  <c r="M12" i="1"/>
  <c r="O11" i="1"/>
  <c r="P11" i="1" s="1"/>
  <c r="M11" i="1"/>
  <c r="O10" i="1"/>
  <c r="P10" i="1" s="1"/>
  <c r="M10" i="1"/>
  <c r="M9" i="1"/>
  <c r="M256" i="1" l="1"/>
  <c r="O23" i="1"/>
  <c r="O237" i="1"/>
  <c r="P53" i="1"/>
  <c r="O87" i="1"/>
  <c r="P238" i="1"/>
  <c r="P256" i="1" s="1"/>
  <c r="O256" i="1"/>
  <c r="M17" i="1"/>
  <c r="O52" i="1"/>
  <c r="P88" i="1"/>
  <c r="P89" i="1" s="1"/>
  <c r="O89" i="1"/>
  <c r="M237" i="1"/>
  <c r="M303" i="1"/>
  <c r="P294" i="1"/>
  <c r="O303" i="1"/>
  <c r="M263" i="1"/>
  <c r="M316" i="1"/>
  <c r="P90" i="1"/>
  <c r="P91" i="1" s="1"/>
  <c r="O91" i="1"/>
  <c r="M233" i="1"/>
  <c r="P259" i="1"/>
  <c r="O263" i="1"/>
  <c r="P304" i="1"/>
  <c r="O316" i="1"/>
  <c r="M347" i="1"/>
  <c r="P43" i="1"/>
  <c r="P44" i="1" s="1"/>
  <c r="O44" i="1"/>
  <c r="P92" i="1"/>
  <c r="O233" i="1"/>
  <c r="P319" i="1"/>
  <c r="O347" i="1"/>
  <c r="P24" i="1"/>
  <c r="O39" i="1"/>
  <c r="M23" i="1"/>
  <c r="M39" i="1"/>
  <c r="M87" i="1"/>
  <c r="O17" i="1"/>
  <c r="P233" i="1"/>
  <c r="P303" i="1"/>
  <c r="P263" i="1"/>
  <c r="P80" i="1"/>
  <c r="P230" i="1"/>
  <c r="P265" i="1"/>
  <c r="P320" i="1"/>
  <c r="P32" i="1"/>
  <c r="P211" i="1"/>
  <c r="P229" i="1"/>
  <c r="P327" i="1"/>
  <c r="P286" i="1"/>
  <c r="P18" i="1"/>
  <c r="P23" i="1" s="1"/>
  <c r="P78" i="1"/>
  <c r="P314" i="1"/>
  <c r="P316" i="1" s="1"/>
  <c r="P323" i="1"/>
  <c r="P325" i="1"/>
  <c r="P35" i="1"/>
  <c r="P45" i="1"/>
  <c r="P52" i="1" s="1"/>
  <c r="P208" i="1"/>
  <c r="P13" i="1"/>
  <c r="P17" i="1" s="1"/>
  <c r="P234" i="1"/>
  <c r="P237" i="1" s="1"/>
  <c r="P79" i="1"/>
  <c r="P276" i="1"/>
  <c r="F30" i="13"/>
  <c r="O391" i="1" l="1"/>
  <c r="P347" i="1"/>
  <c r="M391" i="1"/>
  <c r="P39" i="1"/>
  <c r="P391" i="1" s="1"/>
  <c r="P87" i="1"/>
  <c r="P293" i="1"/>
  <c r="O399" i="1"/>
  <c r="H46" i="13"/>
  <c r="F46" i="13"/>
  <c r="N399" i="1" l="1"/>
  <c r="H32" i="13" s="1"/>
  <c r="H35" i="13" l="1"/>
  <c r="H34" i="13"/>
  <c r="H48" i="13" s="1"/>
  <c r="I34" i="13" l="1"/>
  <c r="I48" i="13"/>
  <c r="K399" i="1" l="1"/>
  <c r="L399" i="1"/>
  <c r="F55" i="13" s="1"/>
  <c r="F32" i="13" l="1"/>
  <c r="F34" i="13" s="1"/>
  <c r="F53" i="13"/>
  <c r="F57" i="13" s="1"/>
  <c r="F75" i="13" s="1"/>
  <c r="F33" i="13"/>
  <c r="F35" i="13" s="1"/>
  <c r="F48" i="13" l="1"/>
  <c r="G48" i="13" s="1"/>
  <c r="G34" i="13"/>
  <c r="M39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Jaquish</author>
  </authors>
  <commentList>
    <comment ref="F32" authorId="0" shapeId="0" xr:uid="{00000000-0006-0000-0100-000001000000}">
      <text>
        <r>
          <rPr>
            <b/>
            <sz val="8"/>
            <color indexed="10"/>
            <rFont val="Tahoma"/>
            <family val="2"/>
          </rPr>
          <t>Total of Column 10 on SEFA Data sheet</t>
        </r>
      </text>
    </comment>
    <comment ref="H32" authorId="0" shapeId="0" xr:uid="{00000000-0006-0000-0100-000002000000}">
      <text>
        <r>
          <rPr>
            <b/>
            <sz val="8"/>
            <color indexed="10"/>
            <rFont val="Tahoma"/>
            <family val="2"/>
          </rPr>
          <t>Total of Column 13 on SEFA Data sheet</t>
        </r>
      </text>
    </comment>
  </commentList>
</comments>
</file>

<file path=xl/sharedStrings.xml><?xml version="1.0" encoding="utf-8"?>
<sst xmlns="http://schemas.openxmlformats.org/spreadsheetml/2006/main" count="1619" uniqueCount="523">
  <si>
    <t>CFDA#</t>
  </si>
  <si>
    <t>VT Agency / Department</t>
  </si>
  <si>
    <t>Federal Agency</t>
  </si>
  <si>
    <t>Program Title</t>
  </si>
  <si>
    <t>Award Type: Direct, Indirect, Non-Monetary</t>
  </si>
  <si>
    <t>Award Type</t>
  </si>
  <si>
    <t>DIRECT</t>
  </si>
  <si>
    <t>INDIRECT</t>
  </si>
  <si>
    <t>NON-MONETARY</t>
  </si>
  <si>
    <t>Subrecipient Exp Exceed Fed Reports</t>
  </si>
  <si>
    <t>Indirect Awarding Agency</t>
  </si>
  <si>
    <t>Grand Total</t>
  </si>
  <si>
    <t>Amount Passed Through to Subrecipients</t>
  </si>
  <si>
    <t>Award Number 
(Required only for CFDA No. XX.999 and Indirect awards)</t>
  </si>
  <si>
    <t>8</t>
  </si>
  <si>
    <t xml:space="preserve">Business Unit:  </t>
  </si>
  <si>
    <t xml:space="preserve">Agency or Department:  </t>
  </si>
  <si>
    <t xml:space="preserve">Expenditure Basis </t>
  </si>
  <si>
    <t>(check one)</t>
  </si>
  <si>
    <t>Cash</t>
  </si>
  <si>
    <t>Accrual</t>
  </si>
  <si>
    <t>Section I - Reconciliation of SEFA to VISION</t>
  </si>
  <si>
    <t>1.</t>
  </si>
  <si>
    <t>VISION Expenditure Queries</t>
  </si>
  <si>
    <r>
      <t xml:space="preserve">(As found in the </t>
    </r>
    <r>
      <rPr>
        <i/>
        <sz val="8"/>
        <rFont val="Arial"/>
        <family val="2"/>
      </rPr>
      <t>VISION Reconciliation Report</t>
    </r>
    <r>
      <rPr>
        <sz val="8"/>
        <rFont val="Arial"/>
        <family val="2"/>
      </rPr>
      <t xml:space="preserve"> on the F&amp;M Website)</t>
    </r>
  </si>
  <si>
    <t>(1)</t>
  </si>
  <si>
    <t>(2)</t>
  </si>
  <si>
    <t>Fund</t>
  </si>
  <si>
    <t>Fund Description</t>
  </si>
  <si>
    <t>Total Expenditures</t>
  </si>
  <si>
    <t>Subrecipient Expenditures</t>
  </si>
  <si>
    <t>22005</t>
  </si>
  <si>
    <t>Federal Revenue Fund</t>
  </si>
  <si>
    <t>22025</t>
  </si>
  <si>
    <t>Fed Election Reform HAVA 2002</t>
  </si>
  <si>
    <t>22040</t>
  </si>
  <si>
    <t>ARRA-SEP-Revolving Loan</t>
  </si>
  <si>
    <t>Total Expenditures:</t>
  </si>
  <si>
    <t>This total must agree with the VISION Reconciliation Report</t>
  </si>
  <si>
    <t>2.</t>
  </si>
  <si>
    <t>Total Expenditures per SEFA</t>
  </si>
  <si>
    <t>Do Not Modify Shaded Cells</t>
  </si>
  <si>
    <t>2.A.</t>
  </si>
  <si>
    <t>Total VISION Variance</t>
  </si>
  <si>
    <t>3.</t>
  </si>
  <si>
    <r>
      <t>Reconciling Items</t>
    </r>
    <r>
      <rPr>
        <sz val="10"/>
        <rFont val="Arial"/>
        <family val="2"/>
      </rPr>
      <t xml:space="preserve"> - Enter reconciling items below for the variance from VISION calculated above</t>
    </r>
  </si>
  <si>
    <t>Total Reconciling Items</t>
  </si>
  <si>
    <t>3.A.</t>
  </si>
  <si>
    <t>Unreconciled VISION Variance</t>
  </si>
  <si>
    <t xml:space="preserve">1. </t>
  </si>
  <si>
    <t xml:space="preserve">2. </t>
  </si>
  <si>
    <t xml:space="preserve">3. </t>
  </si>
  <si>
    <t>CFDA Program Description</t>
  </si>
  <si>
    <t>Amount</t>
  </si>
  <si>
    <t>Explanation</t>
  </si>
  <si>
    <t>State of Vermont</t>
  </si>
  <si>
    <t>Certification Form</t>
  </si>
  <si>
    <t>Department:</t>
  </si>
  <si>
    <t>Person responsible for completing the questionnaire:</t>
  </si>
  <si>
    <t>Printed Name &amp; Title</t>
  </si>
  <si>
    <t>As the authorized official* for my department, I certify, to the best of my knowledge, that this is a true and accurate reporting of federal expenditures in accordance with the records of this department.</t>
  </si>
  <si>
    <t>*</t>
  </si>
  <si>
    <t>Electronic Certification</t>
  </si>
  <si>
    <t>Printed Name &amp; Title of Authorized Official</t>
  </si>
  <si>
    <t>Email/Telephone</t>
  </si>
  <si>
    <t>By checking this box, I authorize the Dept of Finance &amp; Management to accept this document transmitted from my State email account as our official submission. In addition, I certify that my name as typed above shall be treated as my written signature for the purposes of certifying this document.</t>
  </si>
  <si>
    <r>
      <t>Important</t>
    </r>
    <r>
      <rPr>
        <b/>
        <sz val="9"/>
        <rFont val="Arial"/>
        <family val="2"/>
      </rPr>
      <t xml:space="preserve">: To electronically certify, the </t>
    </r>
    <r>
      <rPr>
        <b/>
        <u/>
        <sz val="9"/>
        <rFont val="Arial"/>
        <family val="2"/>
      </rPr>
      <t>above box must be checked</t>
    </r>
    <r>
      <rPr>
        <b/>
        <sz val="9"/>
        <rFont val="Arial"/>
        <family val="2"/>
      </rPr>
      <t xml:space="preserve"> and this completed spreadsheet must be sent by the Authorized Official from </t>
    </r>
    <r>
      <rPr>
        <b/>
        <u/>
        <sz val="9"/>
        <rFont val="Arial"/>
        <family val="2"/>
      </rPr>
      <t>his/her State email account</t>
    </r>
    <r>
      <rPr>
        <b/>
        <sz val="9"/>
        <rFont val="Arial"/>
        <family val="2"/>
      </rPr>
      <t xml:space="preserve"> to F&amp;M at the email below:</t>
    </r>
  </si>
  <si>
    <t>Footnote Disclosures</t>
  </si>
  <si>
    <t>To be completed for the programs noted below only:</t>
  </si>
  <si>
    <t>97.036 - Disaster Grants – Public Assistance (Presidentially Declared Disaster)</t>
  </si>
  <si>
    <t>10.557 - Special Supplemental Nutrition Program for  Women, Infants, and Children</t>
  </si>
  <si>
    <t>F&amp;W Federal Revenues</t>
  </si>
  <si>
    <t>20135</t>
  </si>
  <si>
    <t>20140</t>
  </si>
  <si>
    <t>20145</t>
  </si>
  <si>
    <t>20150</t>
  </si>
  <si>
    <t>20155</t>
  </si>
  <si>
    <t>20165</t>
  </si>
  <si>
    <t>20170</t>
  </si>
  <si>
    <t>Transportation FHWA Fund</t>
  </si>
  <si>
    <t>Transportation FAA Fund</t>
  </si>
  <si>
    <t>Transportation FTA Fund</t>
  </si>
  <si>
    <t>Transportation FEMA Fund</t>
  </si>
  <si>
    <t>Transportation-FRA Fund</t>
  </si>
  <si>
    <t>Transportation Other Fed Funds</t>
  </si>
  <si>
    <t>Transportation-NHTSA Fund</t>
  </si>
  <si>
    <t>22041</t>
  </si>
  <si>
    <t>22050</t>
  </si>
  <si>
    <t>ARRA Federal Fund</t>
  </si>
  <si>
    <t>Equitable Sharing - US Justice</t>
  </si>
  <si>
    <r>
      <t>Reconciling Items</t>
    </r>
    <r>
      <rPr>
        <sz val="11"/>
        <rFont val="Arial"/>
        <family val="2"/>
      </rPr>
      <t xml:space="preserve"> - Enter explanations for variances found in Column 12 below</t>
    </r>
  </si>
  <si>
    <t>Total Column 10 Expenditures per VISION</t>
  </si>
  <si>
    <t>Total Column 11 Expenditures per Fed Rpts</t>
  </si>
  <si>
    <t>Total Column 12 Variance</t>
  </si>
  <si>
    <t>Unreconciled Column 12 Variance</t>
  </si>
  <si>
    <t>Section II - Reconciliation of Column 12 Variances</t>
  </si>
  <si>
    <t>Difference Between VISION &amp; Fed Report        (Col 10-11)</t>
  </si>
  <si>
    <t>Enter the amount of infant formula rebates that were netted out of the total expenditures  reported in SEFA Column 11.</t>
  </si>
  <si>
    <t>Enter the amount of expenditures incurred in a prior year reported in SEFA column 11.</t>
  </si>
  <si>
    <t>Column 14 Error Message</t>
  </si>
  <si>
    <t>FY 2021 Expenditures per Federal Financial Reports</t>
  </si>
  <si>
    <t>ACCD/Economic Development</t>
  </si>
  <si>
    <t>Department of Defense</t>
  </si>
  <si>
    <t>Procurement Technical Assistance For Business Firms</t>
  </si>
  <si>
    <t>Economic Adjustment Assistance for State Governments</t>
  </si>
  <si>
    <t>Small Business Administration</t>
  </si>
  <si>
    <t>State Trade Expansion</t>
  </si>
  <si>
    <t>Environmental Protection Agency</t>
  </si>
  <si>
    <t>Brownfields Assessment and Cleanup Cooperative Agreements</t>
  </si>
  <si>
    <t>ACCD/Economic Development Total</t>
  </si>
  <si>
    <t>ACCD/Housing</t>
  </si>
  <si>
    <t>Department of Housing &amp; Urban Development</t>
  </si>
  <si>
    <t>Community Development Block Grants / State's Program</t>
  </si>
  <si>
    <t>HOME Investment Partnerships Program</t>
  </si>
  <si>
    <t>Hurricane Sandy Community Development Block Grant Disaster Recovery Grants (CDBG-DR)</t>
  </si>
  <si>
    <t>Department of the Interior</t>
  </si>
  <si>
    <t>Historic Preservation Fund Grants-In-Aid</t>
  </si>
  <si>
    <t>ACCD/Housing Total</t>
  </si>
  <si>
    <t>Agriculture</t>
  </si>
  <si>
    <t>Department of Agriculture</t>
  </si>
  <si>
    <t>USDA, Plant and Animal Disease, Pest Control, and Animal Care</t>
  </si>
  <si>
    <t>Conservation Reverve Program</t>
  </si>
  <si>
    <t>USDA Ag Marketing Service</t>
  </si>
  <si>
    <t>Federal/State Marketing Improvement Program</t>
  </si>
  <si>
    <t>USDA, AMS, Country of Origin Labeling</t>
  </si>
  <si>
    <t>Specialty Crop Block Grant Program - Farm Bill</t>
  </si>
  <si>
    <t>Acer Access Development Program</t>
  </si>
  <si>
    <t>Cooperative Agreements with States for Intrastate Meat and Poultry Inspection</t>
  </si>
  <si>
    <t>Farm to School Grant Program</t>
  </si>
  <si>
    <t>Environmental Quality Incentives Program</t>
  </si>
  <si>
    <t>Organic Certification - Producers</t>
  </si>
  <si>
    <t>EPA Pesticide Program</t>
  </si>
  <si>
    <t>Department of Health &amp; Human Services</t>
  </si>
  <si>
    <t>Food and Drug Administration_Research</t>
  </si>
  <si>
    <t>Agriculture Total</t>
  </si>
  <si>
    <t>Attorney General</t>
  </si>
  <si>
    <t>Department of Justice</t>
  </si>
  <si>
    <t>Vermont Internet Crimes Against Children</t>
  </si>
  <si>
    <t>State Medicaid Fraud Control Units</t>
  </si>
  <si>
    <t>Attorney General Total</t>
  </si>
  <si>
    <t>Buildings &amp; General Services</t>
  </si>
  <si>
    <t>General Services Administration</t>
  </si>
  <si>
    <t>Donation of Federal Surplus Personal Property</t>
  </si>
  <si>
    <t>Buildings &amp; General Services Total</t>
  </si>
  <si>
    <t>Ctr. for Crime Victims Svcs.</t>
  </si>
  <si>
    <t>Sexual Assualt Services Formula Grant Program</t>
  </si>
  <si>
    <t>Crime Victim Assistance</t>
  </si>
  <si>
    <t xml:space="preserve">Crime Victim Compensation </t>
  </si>
  <si>
    <t>Crime Victim Assistance/Discretionary Grants</t>
  </si>
  <si>
    <t>Violence Against Women Formula Grants</t>
  </si>
  <si>
    <t>Rural Domestic Violence and Child Victimization Enforcement Grant</t>
  </si>
  <si>
    <t>Family Violence Prevention and Services/Domestic Violence Shelter and Supportive Services</t>
  </si>
  <si>
    <t>Ctr. for Crime Victims Svcs. Total</t>
  </si>
  <si>
    <t>Education</t>
  </si>
  <si>
    <t>CACFP Training Grant</t>
  </si>
  <si>
    <t>Breakfast</t>
  </si>
  <si>
    <t>CN Block Consolidated (lunch and snack)</t>
  </si>
  <si>
    <t>National School Lunch Program-Commodities</t>
  </si>
  <si>
    <t>School Milk</t>
  </si>
  <si>
    <t>CNP CACFP Sponsor Admin Block</t>
  </si>
  <si>
    <t xml:space="preserve">Summer Food Service Program  </t>
  </si>
  <si>
    <t>Summer Food Service Program-Commodities</t>
  </si>
  <si>
    <t>State Administrative Expenses for Child Nutrition</t>
  </si>
  <si>
    <t>Community Assistance Program - TEFAP</t>
  </si>
  <si>
    <t>Community Assistance Program - TEFAP-Commodities</t>
  </si>
  <si>
    <t>Child Nutrition - Equipment</t>
  </si>
  <si>
    <t>Child Nutrition - Fresh Fruits &amp; Vegetables</t>
  </si>
  <si>
    <t>Department of Education</t>
  </si>
  <si>
    <t>Adult Education - State Grant Program</t>
  </si>
  <si>
    <t>Title I Grants to Local Educational Agencies</t>
  </si>
  <si>
    <t>Migrant Education - State Grant Program</t>
  </si>
  <si>
    <t>Title I Program for Neglected and Delinquent Children</t>
  </si>
  <si>
    <t>Special Education - Grants to States</t>
  </si>
  <si>
    <t>Vocational Education - Basic Grants to States</t>
  </si>
  <si>
    <t>Special Education - Preschool Grants</t>
  </si>
  <si>
    <t xml:space="preserve">Education for Homeless Children and Youth  </t>
  </si>
  <si>
    <t>After School Learning Centers (21st Century)</t>
  </si>
  <si>
    <t>English Language Acquisition</t>
  </si>
  <si>
    <t>Supporting Effective Instruction State Grants (formerly Improving Teacher Quality State Grants)</t>
  </si>
  <si>
    <t>State Assessments &amp; Related Activ(SARA)</t>
  </si>
  <si>
    <t>School Improvement Grants</t>
  </si>
  <si>
    <t>Student Support &amp; Academic Enrichment Program</t>
  </si>
  <si>
    <t>Elementary and Secondary School Emergency Relief Fund</t>
  </si>
  <si>
    <t>Rural Education</t>
  </si>
  <si>
    <t>Department of hlath &amp; Human Services</t>
  </si>
  <si>
    <t>Vermont Project AWARE</t>
  </si>
  <si>
    <t>Education Total</t>
  </si>
  <si>
    <t>Green Mountain Care Board</t>
  </si>
  <si>
    <t>Vermont Rate Review Enhancement Project</t>
  </si>
  <si>
    <t>Green Mountain Care Board Total</t>
  </si>
  <si>
    <t>Human Rights Commission</t>
  </si>
  <si>
    <t>Office of Fair Housing-Assistance Grant</t>
  </si>
  <si>
    <t>Human Rights Commission Total</t>
  </si>
  <si>
    <t>Human Services</t>
  </si>
  <si>
    <t>FS EBT Program</t>
  </si>
  <si>
    <t>SNAP Food Stamps  (Cash)</t>
  </si>
  <si>
    <t>SNAP Food Stamps  (EBT)</t>
  </si>
  <si>
    <t>Special Supplemental Nutrition Program for  Women, Infants, and Children</t>
  </si>
  <si>
    <t>State Administrative Matching Grants for Food Stamp Program</t>
  </si>
  <si>
    <t>Commodity Supplemental Food Program</t>
  </si>
  <si>
    <t>WIC Farmers' Market Nutrition Program (FMNP)</t>
  </si>
  <si>
    <t>Senior Farmers Market Nutrition Program</t>
  </si>
  <si>
    <t>WIC Infrastructure</t>
  </si>
  <si>
    <t>Emergency Shelter Grants Program</t>
  </si>
  <si>
    <t>Continuum for Care HUD</t>
  </si>
  <si>
    <t>Juvenile Justice and Delinquency Prevention - Allocation to States</t>
  </si>
  <si>
    <t>JJDP Mentoring Program</t>
  </si>
  <si>
    <t>Prescriptoin Drug Monitoring - Enhanced</t>
  </si>
  <si>
    <t>Second Chance Act Prisoner Reentry Initiative</t>
  </si>
  <si>
    <t>Department of Labor</t>
  </si>
  <si>
    <t>Senior Community Service Employment Program (SCSEP)</t>
  </si>
  <si>
    <t>State Indoor Radon Grants</t>
  </si>
  <si>
    <t>Toxic Substance Compliance Monitoring Cooperative Agreements</t>
  </si>
  <si>
    <t>Department of Energy</t>
  </si>
  <si>
    <t>Weatherization Assistance for Low - Income Persons</t>
  </si>
  <si>
    <t>Rehabilitation Services - Vocational Rehabilitation Grants to States</t>
  </si>
  <si>
    <t>Rehabilitation Services - Independent Living  Services for Older Individuals Who are Blind</t>
  </si>
  <si>
    <t xml:space="preserve">Special Education - Grants for Infants and Families with Disabilities </t>
  </si>
  <si>
    <t>Supported Employment Services for Individuals with Severe Disabilities</t>
  </si>
  <si>
    <t>Special Programs for the Aging - Title VII, Chapter  3 - Programs for Prevention of Elder Abuse, Neglect, and Exploitation</t>
  </si>
  <si>
    <t>Special Programs for the Aging - Title VII, Chapter2 - Long Term Care Ombudsman Services for Older Individuals</t>
  </si>
  <si>
    <t>Special Programs for the Aging-Title III, Part F - Disease Prevention and Health Promotion Services</t>
  </si>
  <si>
    <t>Special Programs for the Aging - Title III, Part B - Grants for Supportive Services and Senior Centers</t>
  </si>
  <si>
    <t>Special Programs for the Aging - Title III, Part C -Nutrition Services</t>
  </si>
  <si>
    <t>Legal Assist</t>
  </si>
  <si>
    <t xml:space="preserve">National Family Caregiver Support </t>
  </si>
  <si>
    <t>Nutrition Services Incentive</t>
  </si>
  <si>
    <t>Public Health Emergency Preparedness</t>
  </si>
  <si>
    <t>Environmental Public Health and Emergency Response</t>
  </si>
  <si>
    <t>Medicare Enrollment Assistance Program MIPPA</t>
  </si>
  <si>
    <t>Cooperative Agreements to Promote Adolescent Health through School-Based HIV/STD Prevention and School-Based Surveillanc</t>
  </si>
  <si>
    <t>Guardianship Assistance</t>
  </si>
  <si>
    <t>Affordable Care Act (ACA) Personal Responsibility Education Program</t>
  </si>
  <si>
    <t>Maternal and Child Health Federal Consolidated Programs</t>
  </si>
  <si>
    <t>Project Grants and Cooperative Agreements for Tuberculosis Control Programs</t>
  </si>
  <si>
    <t>Emergency Medical Services for Children</t>
  </si>
  <si>
    <t xml:space="preserve">Primary Care Services - Resource Coordination and Development </t>
  </si>
  <si>
    <t>Injury Prevention and Control Research and State and Community Based Programs</t>
  </si>
  <si>
    <t>Projects for Assistance in Transition from Homelessness (PATH)</t>
  </si>
  <si>
    <t>Grants to States for Loan Repayment Program</t>
  </si>
  <si>
    <t>Chronic Disease Disability</t>
  </si>
  <si>
    <t>Childhood Lead Poisoning Prevention Projects, State and Local Childhood Lead Poisoning Prevention and Surveillance of Blood Lead Levels in Children</t>
  </si>
  <si>
    <t>Traumatic Brain Injury State Demonstration Grant Program</t>
  </si>
  <si>
    <t>Grants to States to Support Oral Health Workforce Activities</t>
  </si>
  <si>
    <t>State Rural Hospital Flexibility Program</t>
  </si>
  <si>
    <t>Substance Abuse and Mental Health Services - Projects of Regional and National Significance</t>
  </si>
  <si>
    <t xml:space="preserve">Universal Newborn Hearing Screening </t>
  </si>
  <si>
    <t>Immunization Grants</t>
  </si>
  <si>
    <t>Viral Hepatitis Prevention and Control</t>
  </si>
  <si>
    <t>Small Rural Hospital Improvement Grant Program</t>
  </si>
  <si>
    <t>Early Hearing Detection &amp; Intervention (CHIRP)</t>
  </si>
  <si>
    <t>Epidemiology and Laboratory Capacity for Infectious Diseases (ECL)</t>
  </si>
  <si>
    <t>State Health Insurance Assitance Program</t>
  </si>
  <si>
    <t>Behavioral Risk Factor Surveillance System</t>
  </si>
  <si>
    <t>State Actions to Improve Oral Health Outcomes and Partner Actions to Improve Oral Health Outcomes</t>
  </si>
  <si>
    <t>Flexible Funding Model - Infrastructure Development and Maintenance for State Manufactured Food Regulatory Programs</t>
  </si>
  <si>
    <t>Independent Living - State Grants</t>
  </si>
  <si>
    <t>Improving the Health of Americans through Prevention and Management of Diabetes and Heart Disease and Stroke-Financed in part by 2018 Prevention and Public Health Funds</t>
  </si>
  <si>
    <t xml:space="preserve">Preschool Development Grants </t>
  </si>
  <si>
    <t>Well-Integrated Screening and Evaluation for Women Across the Nation (Wisewoman)</t>
  </si>
  <si>
    <t>ACL Assistive Technology</t>
  </si>
  <si>
    <t>Promoting Safe and Stable Families</t>
  </si>
  <si>
    <t>Temporary Assistance for Needy Families</t>
  </si>
  <si>
    <t>Child Support Enforcement</t>
  </si>
  <si>
    <t>Refugee and Entrant Assistance - State Administered Programs</t>
  </si>
  <si>
    <t>Low-Income Home Energy Assistance</t>
  </si>
  <si>
    <t>Community Services Block Grant</t>
  </si>
  <si>
    <t>Child Care and Development Block Grant</t>
  </si>
  <si>
    <t>Refugee and Entrant Assistance - Discretionary Grants</t>
  </si>
  <si>
    <t>Community - Based Family Resource and Support Grants</t>
  </si>
  <si>
    <t>Child Care Mandatory and Matching Funds of the Child Care and Development Fund</t>
  </si>
  <si>
    <t>Grants to States for Access and Visitation Programs</t>
  </si>
  <si>
    <t>Chafee Education and Training Vouchers Program (ETV)</t>
  </si>
  <si>
    <t>Head Start</t>
  </si>
  <si>
    <t>QUIET - ADOPTION INCENTIVE</t>
  </si>
  <si>
    <t>Developmental Disabilities Basic Support and Advocacy Grants</t>
  </si>
  <si>
    <t>Children's Justice Grants to States</t>
  </si>
  <si>
    <t>Child Welfare Services - State Grants</t>
  </si>
  <si>
    <t>Foster Care - Title IV-E</t>
  </si>
  <si>
    <t>Adoption Assistance</t>
  </si>
  <si>
    <t>Social Services Block Grant</t>
  </si>
  <si>
    <t>Child A&amp;N</t>
  </si>
  <si>
    <t>Chafee Foster Care Independent Living</t>
  </si>
  <si>
    <t>Elder Abuse Prevention Intervention</t>
  </si>
  <si>
    <t>State Children's Insurance Program</t>
  </si>
  <si>
    <t>State Survey and Certification of Health Care Providers and Suppliers</t>
  </si>
  <si>
    <t>Medical Assistance Program</t>
  </si>
  <si>
    <t>Medical Assistance Program - CHIP Qualifying Claims</t>
  </si>
  <si>
    <t>Opioid STR</t>
  </si>
  <si>
    <t>Money Follows the Person Demonstration</t>
  </si>
  <si>
    <t>State Survey Certification of Health Care Providers and Suppliers (Title XIX) Medicaid</t>
  </si>
  <si>
    <t>PHEP Ebola</t>
  </si>
  <si>
    <t>Maternal, Infant and Early Childhood Home Visiting Grant Program</t>
  </si>
  <si>
    <t>Hospital Bioterrorism Preparedness</t>
  </si>
  <si>
    <t>Cancer Prevention and Control Programs for State, Territorial and Tribal Organizations</t>
  </si>
  <si>
    <t>Grants to States for Operation of Offices of Rural Health</t>
  </si>
  <si>
    <t>HIV Care Formula Grants</t>
  </si>
  <si>
    <t>HIV Prevention Activities - Health Department Based</t>
  </si>
  <si>
    <t xml:space="preserve">Cooperative Agreements to Support State-Based Safe Motherhood and Infant Health Initiative Programs </t>
  </si>
  <si>
    <t>Block Grants for Community Mental Health Services</t>
  </si>
  <si>
    <t>Block Grants for Prevention and Treatment of Substance Abuse</t>
  </si>
  <si>
    <t>Sexually Transmitted Diseases (STD) Prevention and Control Grants</t>
  </si>
  <si>
    <t>Preventive Health and Health Services Block Grant</t>
  </si>
  <si>
    <t>Maternal and Child Health Services Block Grant to the States</t>
  </si>
  <si>
    <t>Corporation for National &amp; Community Service</t>
  </si>
  <si>
    <t>State Commissions</t>
  </si>
  <si>
    <t>AmeriCorps</t>
  </si>
  <si>
    <t>AmeriCorps-Volunteers in Service to America (VISTA)</t>
  </si>
  <si>
    <t>Social Security Administration</t>
  </si>
  <si>
    <t>Social Security - Disability Insurance</t>
  </si>
  <si>
    <t>Work Incentives P&amp;A Grant</t>
  </si>
  <si>
    <t>84.421B</t>
  </si>
  <si>
    <t>Disability Innovation Fund (DIF)</t>
  </si>
  <si>
    <t>Human Services Total</t>
  </si>
  <si>
    <t>Judiciary</t>
  </si>
  <si>
    <t>Drug Court Discretionary Grant Program</t>
  </si>
  <si>
    <t>State Court Improvement Program</t>
  </si>
  <si>
    <t>Judiciary Total</t>
  </si>
  <si>
    <t>Labor</t>
  </si>
  <si>
    <t>Bureau of Labor Force Statistics</t>
  </si>
  <si>
    <t xml:space="preserve">Compensation and Working Conditions </t>
  </si>
  <si>
    <t>Employment Service</t>
  </si>
  <si>
    <t>Unemployment Insurance</t>
  </si>
  <si>
    <t>Trade Adjustment Assistance - Workers</t>
  </si>
  <si>
    <t>WIA Adult Program</t>
  </si>
  <si>
    <t>WIA Youth Activities</t>
  </si>
  <si>
    <t>American Apprenticeship Initiative</t>
  </si>
  <si>
    <t>Work Opportunity Tax Credit</t>
  </si>
  <si>
    <t>Alien Labor Certification</t>
  </si>
  <si>
    <t>WIOA Dislocated Worker Formula Grants</t>
  </si>
  <si>
    <t>Apprenticeship USA Grants</t>
  </si>
  <si>
    <t>Occupational Safety and Health - State Program</t>
  </si>
  <si>
    <t>Consultation Agreements</t>
  </si>
  <si>
    <t>Mine Health and Safety Grants</t>
  </si>
  <si>
    <t>DOL Veterans E&amp;T</t>
  </si>
  <si>
    <t>Disabled Veterans' Outreach Program (DVOP)</t>
  </si>
  <si>
    <t>Labor Total</t>
  </si>
  <si>
    <t>Libraries</t>
  </si>
  <si>
    <t>Institute of Museum &amp; Library Services</t>
  </si>
  <si>
    <t>Institute of Museum and Library Services - State Library Program</t>
  </si>
  <si>
    <t>Libraries Total</t>
  </si>
  <si>
    <t>Military</t>
  </si>
  <si>
    <t>NG Military Operation &amp; Maintenance (Army&amp;Air)</t>
  </si>
  <si>
    <t>NG Civilian Youth Program</t>
  </si>
  <si>
    <t>Department of Veterans Affairs</t>
  </si>
  <si>
    <t>Post-9/11 Veterans Educational Assistance</t>
  </si>
  <si>
    <t>Military Total</t>
  </si>
  <si>
    <t>Natural Resources-DEC</t>
  </si>
  <si>
    <t>Good Neighbor Authority</t>
  </si>
  <si>
    <t>Regional Conservation Partnership Program</t>
  </si>
  <si>
    <t>State Memorandum of Agreement Program for the Reimbursement of Technical Services</t>
  </si>
  <si>
    <t>Fish and Wildlife Management Assistance</t>
  </si>
  <si>
    <t>National Cooperative Geologic Mapping Program</t>
  </si>
  <si>
    <t>Water Use and Data Research</t>
  </si>
  <si>
    <t>Surveys, Studies, Investigations, Demonstrations and Special Purpose Activities Relating to the Clean Air Act</t>
  </si>
  <si>
    <t>State Clean Diesel Grant Program</t>
  </si>
  <si>
    <t>Office of Research and Development Consolidated Research</t>
  </si>
  <si>
    <t>Water Quality Management Planning</t>
  </si>
  <si>
    <t>Capitalization Grants for State Revolving Funds</t>
  </si>
  <si>
    <t>Regional Wetland Program Development Grants</t>
  </si>
  <si>
    <t>Capitalization Grants for Drinking Water State Revolving Fund</t>
  </si>
  <si>
    <t>Lake Champlain Basin Program</t>
  </si>
  <si>
    <t>Performance Partnership Grants</t>
  </si>
  <si>
    <t>State Information Grants</t>
  </si>
  <si>
    <t>Pollution Prevention Grant</t>
  </si>
  <si>
    <t>Superfund State,Political Subdivisiom and Indian Tribe Site-Specific Cooperative Agreements</t>
  </si>
  <si>
    <t>State and Tribal Underground Storage Tanks Prog</t>
  </si>
  <si>
    <t>Leaking Underground Storage Tank Trust Fund</t>
  </si>
  <si>
    <t>Solid Waste Management Assistance Grants</t>
  </si>
  <si>
    <t>Superfund State Core Program Cooperative Agreements</t>
  </si>
  <si>
    <t>State and Tribal Response Program Grants</t>
  </si>
  <si>
    <t>Department of Homeland Security</t>
  </si>
  <si>
    <t>Community Assistance Program - State Support Services Element (CAP - SSSE)</t>
  </si>
  <si>
    <t xml:space="preserve">National Dam Safety Program </t>
  </si>
  <si>
    <t>Earthquake Consortium</t>
  </si>
  <si>
    <t>Natural Resources-DEC Total</t>
  </si>
  <si>
    <t>Natural Resources-F&amp;W</t>
  </si>
  <si>
    <t>Sport Fish Restoration</t>
  </si>
  <si>
    <t>Wildlife Restoration and Basic Hunter Education</t>
  </si>
  <si>
    <t>Cooperative Endangered Species Conservation Fund</t>
  </si>
  <si>
    <t>Clean Vessel Act</t>
  </si>
  <si>
    <t>Partners for Fish &amp; Wildlife</t>
  </si>
  <si>
    <t>State Wildlife Grants</t>
  </si>
  <si>
    <t>Endangered Species Conservation-Recovery Implementation Funds</t>
  </si>
  <si>
    <t>Natural Resources-F&amp;W Total</t>
  </si>
  <si>
    <t>Natural Resources-FPR</t>
  </si>
  <si>
    <t>Cooperative Forestry Assistance</t>
  </si>
  <si>
    <t>Wood Utilization Assistance</t>
  </si>
  <si>
    <t>Forest Legacy Program</t>
  </si>
  <si>
    <t>Forest Health Protection</t>
  </si>
  <si>
    <t>Community Forest and Open Space Conservation Program</t>
  </si>
  <si>
    <t>Partnership Agreements</t>
  </si>
  <si>
    <t>Outdoor Recreation - Acquisition, Development and Planning</t>
  </si>
  <si>
    <t>Department of Transportation</t>
  </si>
  <si>
    <t>Recreational Trails Program</t>
  </si>
  <si>
    <t>Northern Border Regional Commission</t>
  </si>
  <si>
    <t>Northern Border Regional Development</t>
  </si>
  <si>
    <t>Natural Resources-FPR Total</t>
  </si>
  <si>
    <t>Public Safety</t>
  </si>
  <si>
    <t>Department of Commerce</t>
  </si>
  <si>
    <t>State and Local Implementation Grant Program (SLIGP)</t>
  </si>
  <si>
    <t>Development of Human Trafficking Task Forces</t>
  </si>
  <si>
    <t>State Justice Statistics Program for Statistical Analysis Centers (SJSP)</t>
  </si>
  <si>
    <t>National Criminal History Improvement Program (NCHIP)</t>
  </si>
  <si>
    <t>Residential Substance Abuse Treatment for State Prisoners (RSAT)</t>
  </si>
  <si>
    <t>Public Safety Partnership and Community Policing Grants (COPS)</t>
  </si>
  <si>
    <t>Edward Byrne Memorial Justice Assistance Grant Program (JAG)</t>
  </si>
  <si>
    <t>DNA Backlog Reduction Program</t>
  </si>
  <si>
    <t>Paul Coverdell Forensic Sciences Improvement Grant Program</t>
  </si>
  <si>
    <t>STOP School Violence</t>
  </si>
  <si>
    <t>Equitable Sharing Program(Justice)</t>
  </si>
  <si>
    <t>Drug Enforcement Administration - DEA</t>
  </si>
  <si>
    <t>FBI-VTOC/Cyber/Intelligence</t>
  </si>
  <si>
    <t>US Marshall's District Fugitive Task Force</t>
  </si>
  <si>
    <t>ICE/SLOT</t>
  </si>
  <si>
    <t>Interagency Hazardous Materials Public Sector Training and Planning Grants (HMEP)</t>
  </si>
  <si>
    <t>Department of Treasury</t>
  </si>
  <si>
    <t>Equitable Sharing Program(Treasury)</t>
  </si>
  <si>
    <t>Boating Safety Financial Assistance (Marine)</t>
  </si>
  <si>
    <t>FMA</t>
  </si>
  <si>
    <t>Disaster Grants - Public Assistance (Presidentially Declared Disasters)</t>
  </si>
  <si>
    <t>Hazard Mitigation Grants</t>
  </si>
  <si>
    <t>Emergency Management Performance Grants (EMPG)</t>
  </si>
  <si>
    <t>Assistance to Firefighters Grant (AFG)</t>
  </si>
  <si>
    <t>Pre-Disaster Mitigation (PDMC)</t>
  </si>
  <si>
    <t>Homeland Security Grant Program</t>
  </si>
  <si>
    <t>Public Safety Total</t>
  </si>
  <si>
    <t>Public Service Dept</t>
  </si>
  <si>
    <t>Pipeline Safety 100000 and 101000</t>
  </si>
  <si>
    <t>State Energy Program 40500</t>
  </si>
  <si>
    <t>State Heating Oil and Propane Program 60100</t>
  </si>
  <si>
    <t>Public Service Dept Total</t>
  </si>
  <si>
    <t>Secretary of State's Office</t>
  </si>
  <si>
    <t>U.S. Department of Labor</t>
  </si>
  <si>
    <t>State Occupational Licensing Review and Reform</t>
  </si>
  <si>
    <t>National Archives and Records Administration</t>
  </si>
  <si>
    <t>Vermont Historical Records Program</t>
  </si>
  <si>
    <t>U.S. Election Assistance Commission</t>
  </si>
  <si>
    <t>Help America Vote Act (SOS) Requirements $11,000,000</t>
  </si>
  <si>
    <t>Secretary of State's Office Total</t>
  </si>
  <si>
    <t>State Treasurer</t>
  </si>
  <si>
    <t>Schools and Roads-Grants to States</t>
  </si>
  <si>
    <t>CRF - Coronavirus Relief Fund</t>
  </si>
  <si>
    <t>State Treasurer Total</t>
  </si>
  <si>
    <t>State's Attorneys &amp; Sheriffs</t>
  </si>
  <si>
    <t>Improving Vermont's Prosecution,Investigation and Risk Assessment in Domestic Violence,Dating Violence,and Stalking Cases</t>
  </si>
  <si>
    <t>Evidence (Asset Seizure) Forfeiture Funds (Justice &amp; Treasury)</t>
  </si>
  <si>
    <t>State's Attorneys &amp; Sheriffs Total</t>
  </si>
  <si>
    <t>Transportation</t>
  </si>
  <si>
    <t>Airport Improvement Program</t>
  </si>
  <si>
    <t>Highway Research and Development Program</t>
  </si>
  <si>
    <t>Highway Planning and Construction</t>
  </si>
  <si>
    <t>Highway Traning and Education</t>
  </si>
  <si>
    <t>Motor Carrier Safety Assistance Program</t>
  </si>
  <si>
    <t>Federal Lands Access Program (FLAP)</t>
  </si>
  <si>
    <t>Motor Carrier Safety Assistance High Priority Activities Grants and Cooperative Agreements</t>
  </si>
  <si>
    <t>Federal Transit Capital Investment Grants</t>
  </si>
  <si>
    <t>Metropolitan Transportation Planning and State and Non-Metropolitan Planning and Research</t>
  </si>
  <si>
    <t>Formula Grants for Rural Areas</t>
  </si>
  <si>
    <t>Capital Assistance Program for Elderly Persons and Persons with Disabilities</t>
  </si>
  <si>
    <t>National Research Programs</t>
  </si>
  <si>
    <t>Bus and Bus Facilities Formula Program</t>
  </si>
  <si>
    <t>State and Community Highway Safety</t>
  </si>
  <si>
    <t>Minimum Penalties For Repeat Offenders For Driving While Intoxicated</t>
  </si>
  <si>
    <t>Incentive Grant Program to Prohibit Racial Profiling</t>
  </si>
  <si>
    <t>Discretionary Safety Grants</t>
  </si>
  <si>
    <t>National Priority Safety Programs</t>
  </si>
  <si>
    <t>National Infrastructure Investments</t>
  </si>
  <si>
    <t>Law Inforcement Personnel Reimbursement (TSA)</t>
  </si>
  <si>
    <t>Transportation Total</t>
  </si>
  <si>
    <t>VISION.ACFR@vermont.gov</t>
  </si>
  <si>
    <r>
      <t xml:space="preserve">For this certification, </t>
    </r>
    <r>
      <rPr>
        <b/>
        <i/>
        <u/>
        <sz val="9"/>
        <rFont val="Arial"/>
        <family val="2"/>
      </rPr>
      <t>Authorized Official</t>
    </r>
    <r>
      <rPr>
        <b/>
        <i/>
        <sz val="9"/>
        <rFont val="Arial"/>
        <family val="2"/>
      </rPr>
      <t xml:space="preserve"> refers to department head, business manager, or other individual who is authorized to submit financial reports to the Department of Finance &amp; Management for ACFR purposes.</t>
    </r>
  </si>
  <si>
    <t>2021 SEFA Reconciliation</t>
  </si>
  <si>
    <t>FY 2021 SEFA</t>
  </si>
  <si>
    <t>$0 Programs Removed in FY21</t>
  </si>
  <si>
    <t>2022 SEFA Form - ACFR9</t>
  </si>
  <si>
    <t>FY 2022 Expenditures per VISION</t>
  </si>
  <si>
    <t>FY 2022 Expenditures per Federal Financial Reports</t>
  </si>
  <si>
    <t>UEI Number</t>
  </si>
  <si>
    <t>Administration</t>
  </si>
  <si>
    <t>COVID</t>
  </si>
  <si>
    <t>Emergency Rental Assistance Program</t>
  </si>
  <si>
    <t>Coronavirus State and Local Fiscal Recovery Funds</t>
  </si>
  <si>
    <t>Economic Development Support for Planning Organizations</t>
  </si>
  <si>
    <t>Chittenden County Regional Planning Commission</t>
  </si>
  <si>
    <t>ED20PHI3020087</t>
  </si>
  <si>
    <t>National Maritime Heritage Grants</t>
  </si>
  <si>
    <t>Meat,Poultry, and Egg Products Inspection</t>
  </si>
  <si>
    <t>Dairy Business Innovation Initiatives</t>
  </si>
  <si>
    <t>Child Nutrition - Trade Mitigation</t>
  </si>
  <si>
    <t>Child Nutrition Performance Grant</t>
  </si>
  <si>
    <t>84.425D</t>
  </si>
  <si>
    <t>84.425C</t>
  </si>
  <si>
    <t>Governors Emergency Education Relief Fund</t>
  </si>
  <si>
    <t>84.425R</t>
  </si>
  <si>
    <t>GEER EANS</t>
  </si>
  <si>
    <t>Pandemic EBT Administrative Costs</t>
  </si>
  <si>
    <t>National and State Tobacco Control Program</t>
  </si>
  <si>
    <t>Emergency Grants to Address Mental and Substance Use Disorders During COVID-19</t>
  </si>
  <si>
    <t>Emergency Grants to Address Mental and Substance Use Disorders During COVID-20</t>
  </si>
  <si>
    <t>ARRA TANF Basic Assistance</t>
  </si>
  <si>
    <t>Organized Approaches to Increase Colorectal Cancer Screening</t>
  </si>
  <si>
    <t>Disaster Response Grant Program - Services for Adults</t>
  </si>
  <si>
    <t>LWA Program (Presidential Declared Disaster Assistance to Individuals and Households - Other Needs)</t>
  </si>
  <si>
    <t>NG Military Construction National Guard</t>
  </si>
  <si>
    <t>Partners for Fish &amp; Wildlife Program</t>
  </si>
  <si>
    <t>Lead Testing in School and Child Care Program Drinking Water</t>
  </si>
  <si>
    <t>Economic and Infrastructure Development Grant Program</t>
  </si>
  <si>
    <t>Michigan Department of Natural Resources</t>
  </si>
  <si>
    <t>Rural Energy for America Program (REAP)</t>
  </si>
  <si>
    <t>Coronavirus Emergency Supplemental Fund (CESF)</t>
  </si>
  <si>
    <t>Justice Reinvestment Initiative (JRI)</t>
  </si>
  <si>
    <t>Non-Profit Security Program (NPSG)</t>
  </si>
  <si>
    <t>Crisis Counseling Program (CCP)</t>
  </si>
  <si>
    <t>State Fire Training Systems Grant (SFT)</t>
  </si>
  <si>
    <t>HAVA EAC Security</t>
  </si>
  <si>
    <t>HAVA CARES 2020 (COVID)</t>
  </si>
  <si>
    <t>Commercial Drivers License Program</t>
  </si>
  <si>
    <t>RAILROAD DEVELOPMENT</t>
  </si>
  <si>
    <t>HIGH-SPEED RAIL CORRIDORS AND INTERCITY PASSENGER RAIL SERVICE CAPITAL ASSISTANCE GRANTS</t>
  </si>
  <si>
    <t>Formula Grants for Rural Areas (COVID)</t>
  </si>
  <si>
    <t>Disaster Grants - Public Assistance (Presidentially Declared Disasters) COVID</t>
  </si>
  <si>
    <t>Administration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</si>
</sst>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.00_);_(* \(#,##0.00\);_(* \-??_);_(@_)"/>
    <numFmt numFmtId="166" formatCode="_(* #,##0_);_(* \(#,##0\);_(* \-_);_(@_)"/>
    <numFmt numFmtId="167" formatCode="_(\$* #,##0.00_);_(\$* \(#,##0.00\);_(\$* \-??_);_(@_)"/>
    <numFmt numFmtId="168" formatCode="_(* #,##0_);_(* \(#,##0\);_(* &quot;-&quot;??_);_(@_)"/>
  </numFmts>
  <fonts count="68" x14ac:knownFonts="1">
    <font>
      <sz val="10"/>
      <name val="Arial"/>
    </font>
    <font>
      <sz val="10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Mangal"/>
      <family val="2"/>
    </font>
    <font>
      <sz val="10"/>
      <name val="Arial"/>
      <family val="2"/>
      <charset val="1"/>
    </font>
    <font>
      <b/>
      <sz val="10"/>
      <name val="MS Sans Serif"/>
      <family val="2"/>
      <charset val="1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2"/>
      <color theme="4" tint="-0.249977111117893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  <font>
      <sz val="12"/>
      <name val="Tahoma"/>
      <family val="2"/>
    </font>
    <font>
      <sz val="8"/>
      <color rgb="FFFF00FF"/>
      <name val="Arial"/>
      <family val="2"/>
    </font>
    <font>
      <b/>
      <u/>
      <sz val="10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8"/>
      <color indexed="10"/>
      <name val="Tahoma"/>
      <family val="2"/>
    </font>
    <font>
      <b/>
      <sz val="14"/>
      <color indexed="58"/>
      <name val="Arial"/>
      <family val="2"/>
    </font>
    <font>
      <b/>
      <sz val="18"/>
      <name val="Arial Black"/>
      <family val="2"/>
    </font>
    <font>
      <b/>
      <sz val="14"/>
      <name val="Tahoma"/>
      <family val="2"/>
    </font>
    <font>
      <b/>
      <sz val="11"/>
      <color indexed="18"/>
      <name val="Arial"/>
      <family val="2"/>
    </font>
    <font>
      <sz val="10"/>
      <color indexed="18"/>
      <name val="Arial"/>
      <family val="2"/>
    </font>
    <font>
      <b/>
      <sz val="12"/>
      <name val="Tahoma"/>
      <family val="2"/>
    </font>
    <font>
      <b/>
      <i/>
      <sz val="9"/>
      <name val="Arial"/>
      <family val="2"/>
    </font>
    <font>
      <b/>
      <i/>
      <u/>
      <sz val="9"/>
      <name val="Arial"/>
      <family val="2"/>
    </font>
    <font>
      <b/>
      <sz val="10"/>
      <name val="Tahoma"/>
      <family val="2"/>
    </font>
    <font>
      <u/>
      <sz val="10"/>
      <color theme="10"/>
      <name val="Arial"/>
      <family val="2"/>
    </font>
    <font>
      <u/>
      <sz val="9"/>
      <color indexed="12"/>
      <name val="Arial"/>
      <family val="2"/>
    </font>
    <font>
      <b/>
      <u/>
      <sz val="12"/>
      <color indexed="12"/>
      <name val="Tahoma"/>
      <family val="2"/>
    </font>
    <font>
      <sz val="10"/>
      <name val="MS Sans Serif"/>
    </font>
    <font>
      <b/>
      <sz val="10"/>
      <name val="MS Sans Serif"/>
    </font>
    <font>
      <b/>
      <i/>
      <u/>
      <sz val="10"/>
      <name val="Arial"/>
      <family val="2"/>
    </font>
    <font>
      <b/>
      <sz val="9"/>
      <color rgb="FFFF0000"/>
      <name val="Arial"/>
      <family val="2"/>
    </font>
    <font>
      <b/>
      <u/>
      <sz val="11"/>
      <name val="Arial"/>
      <family val="2"/>
    </font>
    <font>
      <sz val="9"/>
      <color rgb="FFFF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926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29" fillId="0" borderId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29" fillId="0" borderId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9" fillId="0" borderId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9" fillId="0" borderId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9" fillId="0" borderId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9" fillId="0" borderId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9" fillId="0" borderId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9" fillId="0" borderId="0" applyFill="0" applyBorder="0" applyAlignment="0" applyProtection="0"/>
    <xf numFmtId="165" fontId="29" fillId="0" borderId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9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29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ill="0" applyBorder="0" applyAlignment="0" applyProtection="0"/>
    <xf numFmtId="44" fontId="1" fillId="0" borderId="0" applyFont="0" applyFill="0" applyBorder="0" applyAlignment="0" applyProtection="0"/>
    <xf numFmtId="166" fontId="29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1" fillId="23" borderId="7" applyNumberFormat="0" applyFont="0" applyAlignment="0" applyProtection="0"/>
    <xf numFmtId="0" fontId="1" fillId="24" borderId="7" applyNumberForma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9" fillId="24" borderId="8" applyNumberFormat="0" applyAlignment="0" applyProtection="0"/>
    <xf numFmtId="0" fontId="1" fillId="23" borderId="7" applyNumberFormat="0" applyFont="0" applyAlignment="0" applyProtection="0"/>
    <xf numFmtId="0" fontId="1" fillId="24" borderId="7" applyNumberForma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1" fillId="23" borderId="7" applyNumberFormat="0" applyFont="0" applyAlignment="0" applyProtection="0"/>
    <xf numFmtId="0" fontId="1" fillId="24" borderId="7" applyNumberForma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9" fillId="24" borderId="8" applyNumberFormat="0" applyAlignment="0" applyProtection="0"/>
    <xf numFmtId="0" fontId="1" fillId="23" borderId="7" applyNumberFormat="0" applyFont="0" applyAlignment="0" applyProtection="0"/>
    <xf numFmtId="0" fontId="1" fillId="24" borderId="7" applyNumberForma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5" fillId="23" borderId="7" applyNumberFormat="0" applyFont="0" applyAlignment="0" applyProtection="0"/>
    <xf numFmtId="0" fontId="1" fillId="23" borderId="7" applyNumberFormat="0" applyFont="0" applyAlignment="0" applyProtection="0"/>
    <xf numFmtId="0" fontId="1" fillId="24" borderId="7" applyNumberForma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5" fillId="23" borderId="7" applyNumberFormat="0" applyFont="0" applyAlignment="0" applyProtection="0"/>
    <xf numFmtId="0" fontId="1" fillId="23" borderId="7" applyNumberFormat="0" applyFont="0" applyAlignment="0" applyProtection="0"/>
    <xf numFmtId="0" fontId="1" fillId="24" borderId="7" applyNumberForma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3" fillId="20" borderId="9" applyNumberFormat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28" fillId="0" borderId="0" applyNumberFormat="0" applyFont="0" applyFill="0" applyBorder="0" applyAlignment="0" applyProtection="0">
      <alignment horizontal="left"/>
    </xf>
    <xf numFmtId="0" fontId="28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1" fillId="0" borderId="0" applyNumberForma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29" fillId="0" borderId="0" applyNumberForma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1" fillId="0" borderId="0" applyNumberForma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28" fillId="0" borderId="0" applyNumberFormat="0" applyFont="0" applyFill="0" applyBorder="0" applyAlignment="0" applyProtection="0">
      <alignment horizontal="left"/>
    </xf>
    <xf numFmtId="0" fontId="28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1" fillId="0" borderId="0" applyNumberForma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29" fillId="0" borderId="0" applyNumberForma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1" fillId="0" borderId="0" applyNumberForma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29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1" fillId="0" borderId="0" applyNumberForma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28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1" fillId="0" borderId="0" applyNumberForma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1" fillId="0" borderId="0" applyNumberForma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4" fontId="3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1" fillId="0" borderId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29" fillId="0" borderId="0" applyFill="0" applyBorder="0" applyAlignment="0" applyProtection="0"/>
    <xf numFmtId="4" fontId="3" fillId="0" borderId="0" applyFont="0" applyFill="0" applyBorder="0" applyAlignment="0" applyProtection="0"/>
    <xf numFmtId="4" fontId="1" fillId="0" borderId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1" fillId="0" borderId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29" fillId="0" borderId="0" applyFill="0" applyBorder="0" applyAlignment="0" applyProtection="0"/>
    <xf numFmtId="4" fontId="3" fillId="0" borderId="0" applyFont="0" applyFill="0" applyBorder="0" applyAlignment="0" applyProtection="0"/>
    <xf numFmtId="4" fontId="1" fillId="0" borderId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29" fillId="0" borderId="0" applyFill="0" applyBorder="0" applyAlignment="0" applyProtection="0"/>
    <xf numFmtId="4" fontId="28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1" fillId="0" borderId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1" fillId="0" borderId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1" fillId="0" borderId="0" applyFill="0" applyBorder="0" applyAlignment="0" applyProtection="0"/>
    <xf numFmtId="4" fontId="3" fillId="0" borderId="0" applyFont="0" applyFill="0" applyBorder="0" applyAlignment="0" applyProtection="0"/>
    <xf numFmtId="0" fontId="2" fillId="0" borderId="10">
      <alignment horizontal="center"/>
    </xf>
    <xf numFmtId="0" fontId="27" fillId="0" borderId="10">
      <alignment horizontal="center"/>
    </xf>
    <xf numFmtId="0" fontId="27" fillId="0" borderId="10">
      <alignment horizontal="center"/>
    </xf>
    <xf numFmtId="0" fontId="2" fillId="0" borderId="10">
      <alignment horizontal="center"/>
    </xf>
    <xf numFmtId="0" fontId="2" fillId="0" borderId="11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31" fillId="0" borderId="11">
      <alignment horizontal="center"/>
    </xf>
    <xf numFmtId="0" fontId="2" fillId="0" borderId="10">
      <alignment horizontal="center"/>
    </xf>
    <xf numFmtId="0" fontId="2" fillId="0" borderId="11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27" fillId="0" borderId="10">
      <alignment horizontal="center"/>
    </xf>
    <xf numFmtId="0" fontId="27" fillId="0" borderId="10">
      <alignment horizontal="center"/>
    </xf>
    <xf numFmtId="0" fontId="2" fillId="0" borderId="10">
      <alignment horizontal="center"/>
    </xf>
    <xf numFmtId="0" fontId="2" fillId="0" borderId="11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31" fillId="0" borderId="11">
      <alignment horizontal="center"/>
    </xf>
    <xf numFmtId="0" fontId="2" fillId="0" borderId="10">
      <alignment horizontal="center"/>
    </xf>
    <xf numFmtId="0" fontId="2" fillId="0" borderId="11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31" fillId="0" borderId="11">
      <alignment horizontal="center"/>
    </xf>
    <xf numFmtId="0" fontId="27" fillId="0" borderId="10">
      <alignment horizontal="center"/>
    </xf>
    <xf numFmtId="0" fontId="2" fillId="0" borderId="10">
      <alignment horizontal="center"/>
    </xf>
    <xf numFmtId="0" fontId="2" fillId="0" borderId="11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27" fillId="0" borderId="10">
      <alignment horizontal="center"/>
    </xf>
    <xf numFmtId="0" fontId="2" fillId="0" borderId="10">
      <alignment horizontal="center"/>
    </xf>
    <xf numFmtId="0" fontId="2" fillId="0" borderId="11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2" fillId="0" borderId="11">
      <alignment horizontal="center"/>
    </xf>
    <xf numFmtId="0" fontId="2" fillId="0" borderId="10">
      <alignment horizontal="center"/>
    </xf>
    <xf numFmtId="3" fontId="3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1" fillId="0" borderId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29" fillId="0" borderId="0" applyFill="0" applyBorder="0" applyAlignment="0" applyProtection="0"/>
    <xf numFmtId="3" fontId="3" fillId="0" borderId="0" applyFont="0" applyFill="0" applyBorder="0" applyAlignment="0" applyProtection="0"/>
    <xf numFmtId="3" fontId="1" fillId="0" borderId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1" fillId="0" borderId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29" fillId="0" borderId="0" applyFill="0" applyBorder="0" applyAlignment="0" applyProtection="0"/>
    <xf numFmtId="3" fontId="3" fillId="0" borderId="0" applyFont="0" applyFill="0" applyBorder="0" applyAlignment="0" applyProtection="0"/>
    <xf numFmtId="3" fontId="1" fillId="0" borderId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29" fillId="0" borderId="0" applyFill="0" applyBorder="0" applyAlignment="0" applyProtection="0"/>
    <xf numFmtId="3" fontId="28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1" fillId="0" borderId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1" fillId="0" borderId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1" fillId="0" borderId="0" applyFill="0" applyBorder="0" applyAlignment="0" applyProtection="0"/>
    <xf numFmtId="3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10">
      <alignment horizontal="center"/>
    </xf>
    <xf numFmtId="4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1" fillId="23" borderId="7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165" fontId="1" fillId="0" borderId="0" applyFill="0" applyBorder="0" applyAlignment="0" applyProtection="0"/>
    <xf numFmtId="165" fontId="1" fillId="0" borderId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3" fillId="0" borderId="0"/>
    <xf numFmtId="0" fontId="34" fillId="0" borderId="0"/>
    <xf numFmtId="0" fontId="35" fillId="0" borderId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2" fillId="0" borderId="0"/>
    <xf numFmtId="0" fontId="62" fillId="0" borderId="0" applyNumberFormat="0" applyFont="0" applyFill="0" applyBorder="0" applyAlignment="0" applyProtection="0">
      <alignment horizontal="left"/>
    </xf>
    <xf numFmtId="15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0" fontId="63" fillId="0" borderId="10">
      <alignment horizontal="center"/>
    </xf>
    <xf numFmtId="3" fontId="62" fillId="0" borderId="0" applyFont="0" applyFill="0" applyBorder="0" applyAlignment="0" applyProtection="0"/>
    <xf numFmtId="0" fontId="62" fillId="33" borderId="0" applyNumberFormat="0" applyFont="0" applyBorder="0" applyAlignment="0" applyProtection="0"/>
  </cellStyleXfs>
  <cellXfs count="210">
    <xf numFmtId="0" fontId="0" fillId="0" borderId="0" xfId="0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 wrapText="1"/>
    </xf>
    <xf numFmtId="164" fontId="7" fillId="0" borderId="0" xfId="0" applyNumberFormat="1" applyFont="1" applyAlignment="1">
      <alignment horizontal="center"/>
    </xf>
    <xf numFmtId="0" fontId="7" fillId="25" borderId="13" xfId="0" applyFont="1" applyFill="1" applyBorder="1"/>
    <xf numFmtId="0" fontId="9" fillId="0" borderId="0" xfId="0" applyFont="1"/>
    <xf numFmtId="0" fontId="8" fillId="0" borderId="13" xfId="0" applyFont="1" applyBorder="1" applyAlignment="1">
      <alignment horizontal="center"/>
    </xf>
    <xf numFmtId="49" fontId="7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37" fontId="8" fillId="0" borderId="0" xfId="28" applyNumberFormat="1" applyFont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0" fontId="7" fillId="0" borderId="0" xfId="0" applyFont="1" applyAlignment="1">
      <alignment horizontal="left" indent="1"/>
    </xf>
    <xf numFmtId="49" fontId="7" fillId="0" borderId="13" xfId="28" applyNumberFormat="1" applyFont="1" applyBorder="1"/>
    <xf numFmtId="49" fontId="7" fillId="25" borderId="13" xfId="28" applyNumberFormat="1" applyFont="1" applyFill="1" applyBorder="1" applyAlignment="1">
      <alignment horizontal="center" wrapText="1"/>
    </xf>
    <xf numFmtId="49" fontId="7" fillId="0" borderId="13" xfId="28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wrapText="1"/>
    </xf>
    <xf numFmtId="0" fontId="7" fillId="0" borderId="13" xfId="321" applyFont="1" applyBorder="1"/>
    <xf numFmtId="164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25" borderId="13" xfId="0" applyFont="1" applyFill="1" applyBorder="1" applyAlignment="1">
      <alignment horizontal="left" wrapText="1"/>
    </xf>
    <xf numFmtId="0" fontId="8" fillId="0" borderId="13" xfId="0" applyFont="1" applyBorder="1" applyAlignment="1">
      <alignment horizontal="center" wrapText="1"/>
    </xf>
    <xf numFmtId="164" fontId="8" fillId="0" borderId="13" xfId="0" applyNumberFormat="1" applyFont="1" applyBorder="1" applyAlignment="1">
      <alignment horizontal="center" wrapText="1"/>
    </xf>
    <xf numFmtId="0" fontId="7" fillId="0" borderId="13" xfId="322" applyFont="1" applyBorder="1" applyAlignment="1">
      <alignment horizontal="left" wrapText="1"/>
    </xf>
    <xf numFmtId="37" fontId="8" fillId="0" borderId="13" xfId="0" applyNumberFormat="1" applyFont="1" applyBorder="1" applyAlignment="1">
      <alignment horizontal="center"/>
    </xf>
    <xf numFmtId="37" fontId="8" fillId="0" borderId="0" xfId="28" applyNumberFormat="1" applyFont="1" applyAlignment="1">
      <alignment horizontal="center"/>
    </xf>
    <xf numFmtId="37" fontId="8" fillId="0" borderId="13" xfId="28" applyNumberFormat="1" applyFont="1" applyBorder="1" applyAlignment="1">
      <alignment horizontal="center" wrapText="1"/>
    </xf>
    <xf numFmtId="37" fontId="6" fillId="26" borderId="13" xfId="0" applyNumberFormat="1" applyFont="1" applyFill="1" applyBorder="1" applyAlignment="1">
      <alignment horizontal="center" wrapText="1"/>
    </xf>
    <xf numFmtId="37" fontId="6" fillId="28" borderId="13" xfId="0" applyNumberFormat="1" applyFont="1" applyFill="1" applyBorder="1" applyAlignment="1">
      <alignment horizontal="center" wrapText="1"/>
    </xf>
    <xf numFmtId="0" fontId="7" fillId="0" borderId="13" xfId="271" applyFont="1" applyBorder="1" applyAlignment="1">
      <alignment horizontal="left" wrapText="1"/>
    </xf>
    <xf numFmtId="0" fontId="7" fillId="0" borderId="13" xfId="271" applyFont="1" applyBorder="1"/>
    <xf numFmtId="164" fontId="7" fillId="0" borderId="13" xfId="0" applyNumberFormat="1" applyFont="1" applyBorder="1" applyAlignment="1">
      <alignment horizontal="center"/>
    </xf>
    <xf numFmtId="37" fontId="7" fillId="0" borderId="13" xfId="28" applyNumberFormat="1" applyFont="1" applyBorder="1" applyAlignment="1">
      <alignment horizontal="right"/>
    </xf>
    <xf numFmtId="0" fontId="7" fillId="0" borderId="13" xfId="0" applyFont="1" applyBorder="1"/>
    <xf numFmtId="37" fontId="7" fillId="0" borderId="0" xfId="28" applyNumberFormat="1" applyFont="1"/>
    <xf numFmtId="49" fontId="7" fillId="0" borderId="13" xfId="28" applyNumberFormat="1" applyFont="1" applyBorder="1" applyAlignment="1">
      <alignment horizontal="center" wrapText="1"/>
    </xf>
    <xf numFmtId="164" fontId="7" fillId="0" borderId="13" xfId="0" applyNumberFormat="1" applyFont="1" applyBorder="1" applyAlignment="1">
      <alignment horizontal="left" wrapText="1"/>
    </xf>
    <xf numFmtId="164" fontId="7" fillId="0" borderId="13" xfId="0" applyNumberFormat="1" applyFont="1" applyBorder="1" applyAlignment="1">
      <alignment horizontal="center" wrapText="1"/>
    </xf>
    <xf numFmtId="0" fontId="7" fillId="0" borderId="13" xfId="321" applyFont="1" applyBorder="1" applyAlignment="1">
      <alignment horizontal="left" wrapText="1"/>
    </xf>
    <xf numFmtId="37" fontId="7" fillId="0" borderId="13" xfId="234" applyNumberFormat="1" applyFont="1" applyBorder="1"/>
    <xf numFmtId="37" fontId="7" fillId="0" borderId="13" xfId="28" applyNumberFormat="1" applyFont="1" applyBorder="1"/>
    <xf numFmtId="37" fontId="7" fillId="28" borderId="13" xfId="28" applyNumberFormat="1" applyFont="1" applyFill="1" applyBorder="1"/>
    <xf numFmtId="37" fontId="7" fillId="29" borderId="13" xfId="28" applyNumberFormat="1" applyFont="1" applyFill="1" applyBorder="1"/>
    <xf numFmtId="37" fontId="7" fillId="29" borderId="14" xfId="28" applyNumberFormat="1" applyFont="1" applyFill="1" applyBorder="1"/>
    <xf numFmtId="37" fontId="7" fillId="30" borderId="14" xfId="128" applyNumberFormat="1" applyFont="1" applyFill="1" applyBorder="1"/>
    <xf numFmtId="37" fontId="1" fillId="29" borderId="13" xfId="28" applyNumberFormat="1" applyFill="1" applyBorder="1"/>
    <xf numFmtId="37" fontId="7" fillId="29" borderId="14" xfId="234" applyNumberFormat="1" applyFont="1" applyFill="1" applyBorder="1"/>
    <xf numFmtId="37" fontId="1" fillId="29" borderId="14" xfId="28" applyNumberFormat="1" applyFill="1" applyBorder="1"/>
    <xf numFmtId="37" fontId="7" fillId="0" borderId="13" xfId="126" applyNumberFormat="1" applyFont="1" applyBorder="1"/>
    <xf numFmtId="37" fontId="7" fillId="0" borderId="13" xfId="271" applyNumberFormat="1" applyFont="1" applyBorder="1"/>
    <xf numFmtId="37" fontId="7" fillId="0" borderId="15" xfId="28" applyNumberFormat="1" applyFont="1" applyBorder="1"/>
    <xf numFmtId="0" fontId="7" fillId="0" borderId="13" xfId="0" applyFont="1" applyBorder="1" applyAlignment="1">
      <alignment horizontal="left" wrapText="1"/>
    </xf>
    <xf numFmtId="37" fontId="7" fillId="0" borderId="16" xfId="28" applyNumberFormat="1" applyFont="1" applyBorder="1"/>
    <xf numFmtId="0" fontId="7" fillId="0" borderId="13" xfId="0" applyFont="1" applyBorder="1" applyAlignment="1">
      <alignment horizontal="center"/>
    </xf>
    <xf numFmtId="0" fontId="7" fillId="0" borderId="13" xfId="271" applyFont="1" applyBorder="1" applyAlignment="1">
      <alignment horizontal="center"/>
    </xf>
    <xf numFmtId="0" fontId="8" fillId="0" borderId="13" xfId="271" applyFont="1" applyBorder="1"/>
    <xf numFmtId="0" fontId="8" fillId="0" borderId="13" xfId="0" applyFont="1" applyBorder="1"/>
    <xf numFmtId="0" fontId="8" fillId="0" borderId="13" xfId="321" applyFont="1" applyBorder="1"/>
    <xf numFmtId="164" fontId="8" fillId="0" borderId="0" xfId="0" applyNumberFormat="1" applyFont="1"/>
    <xf numFmtId="164" fontId="8" fillId="0" borderId="0" xfId="0" applyNumberFormat="1" applyFont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7" fillId="0" borderId="13" xfId="301" applyFont="1" applyBorder="1" applyAlignment="1">
      <alignment wrapText="1"/>
    </xf>
    <xf numFmtId="37" fontId="7" fillId="30" borderId="14" xfId="271" applyNumberFormat="1" applyFont="1" applyFill="1" applyBorder="1"/>
    <xf numFmtId="43" fontId="0" fillId="0" borderId="13" xfId="28" applyFont="1" applyBorder="1"/>
    <xf numFmtId="0" fontId="6" fillId="0" borderId="0" xfId="0" applyFont="1"/>
    <xf numFmtId="49" fontId="1" fillId="0" borderId="0" xfId="271" applyNumberFormat="1"/>
    <xf numFmtId="0" fontId="1" fillId="0" borderId="0" xfId="271"/>
    <xf numFmtId="0" fontId="6" fillId="0" borderId="0" xfId="271" applyFont="1" applyAlignment="1">
      <alignment horizontal="right"/>
    </xf>
    <xf numFmtId="49" fontId="6" fillId="0" borderId="17" xfId="271" applyNumberFormat="1" applyFont="1" applyBorder="1" applyAlignment="1">
      <alignment horizontal="right"/>
    </xf>
    <xf numFmtId="49" fontId="6" fillId="0" borderId="17" xfId="271" applyNumberFormat="1" applyFont="1" applyBorder="1"/>
    <xf numFmtId="0" fontId="6" fillId="0" borderId="17" xfId="271" applyFont="1" applyBorder="1" applyAlignment="1">
      <alignment horizontal="right"/>
    </xf>
    <xf numFmtId="0" fontId="6" fillId="0" borderId="17" xfId="271" applyFont="1" applyBorder="1"/>
    <xf numFmtId="0" fontId="1" fillId="0" borderId="17" xfId="271" applyBorder="1"/>
    <xf numFmtId="0" fontId="6" fillId="0" borderId="0" xfId="271" applyFont="1"/>
    <xf numFmtId="0" fontId="4" fillId="0" borderId="0" xfId="271" applyFont="1" applyAlignment="1">
      <alignment horizontal="left"/>
    </xf>
    <xf numFmtId="0" fontId="6" fillId="0" borderId="13" xfId="271" applyFont="1" applyBorder="1" applyAlignment="1">
      <alignment horizontal="center"/>
    </xf>
    <xf numFmtId="0" fontId="37" fillId="0" borderId="0" xfId="271" applyFont="1"/>
    <xf numFmtId="0" fontId="38" fillId="0" borderId="21" xfId="271" applyFont="1" applyBorder="1"/>
    <xf numFmtId="49" fontId="6" fillId="0" borderId="0" xfId="271" applyNumberFormat="1" applyFont="1"/>
    <xf numFmtId="0" fontId="36" fillId="0" borderId="0" xfId="271" applyFont="1"/>
    <xf numFmtId="0" fontId="4" fillId="0" borderId="0" xfId="271" applyFont="1"/>
    <xf numFmtId="0" fontId="36" fillId="0" borderId="0" xfId="271" applyFont="1" applyAlignment="1">
      <alignment horizontal="center"/>
    </xf>
    <xf numFmtId="0" fontId="7" fillId="0" borderId="0" xfId="271" quotePrefix="1" applyFont="1" applyAlignment="1">
      <alignment horizontal="center"/>
    </xf>
    <xf numFmtId="0" fontId="7" fillId="0" borderId="0" xfId="271" applyFont="1" applyAlignment="1">
      <alignment horizontal="center"/>
    </xf>
    <xf numFmtId="0" fontId="6" fillId="0" borderId="0" xfId="271" applyFont="1" applyAlignment="1">
      <alignment horizontal="center" wrapText="1"/>
    </xf>
    <xf numFmtId="0" fontId="6" fillId="0" borderId="0" xfId="271" applyFont="1" applyAlignment="1">
      <alignment wrapText="1"/>
    </xf>
    <xf numFmtId="0" fontId="1" fillId="0" borderId="0" xfId="271" applyAlignment="1">
      <alignment wrapText="1"/>
    </xf>
    <xf numFmtId="0" fontId="1" fillId="0" borderId="0" xfId="271" applyAlignment="1">
      <alignment horizontal="center"/>
    </xf>
    <xf numFmtId="0" fontId="1" fillId="0" borderId="0" xfId="271" applyAlignment="1">
      <alignment horizontal="left"/>
    </xf>
    <xf numFmtId="5" fontId="1" fillId="0" borderId="0" xfId="237" applyNumberFormat="1"/>
    <xf numFmtId="43" fontId="1" fillId="0" borderId="0" xfId="28"/>
    <xf numFmtId="5" fontId="6" fillId="0" borderId="19" xfId="237" applyNumberFormat="1" applyFont="1" applyBorder="1"/>
    <xf numFmtId="0" fontId="40" fillId="0" borderId="0" xfId="271" applyFont="1"/>
    <xf numFmtId="0" fontId="36" fillId="0" borderId="0" xfId="271" applyFont="1" applyAlignment="1">
      <alignment horizontal="left"/>
    </xf>
    <xf numFmtId="7" fontId="6" fillId="32" borderId="13" xfId="237" applyNumberFormat="1" applyFont="1" applyFill="1" applyBorder="1"/>
    <xf numFmtId="5" fontId="6" fillId="32" borderId="14" xfId="237" applyNumberFormat="1" applyFont="1" applyFill="1" applyBorder="1"/>
    <xf numFmtId="0" fontId="1" fillId="0" borderId="18" xfId="271" applyBorder="1"/>
    <xf numFmtId="0" fontId="40" fillId="32" borderId="14" xfId="271" applyFont="1" applyFill="1" applyBorder="1"/>
    <xf numFmtId="0" fontId="1" fillId="32" borderId="20" xfId="271" applyFill="1" applyBorder="1"/>
    <xf numFmtId="0" fontId="1" fillId="32" borderId="16" xfId="271" applyFill="1" applyBorder="1"/>
    <xf numFmtId="49" fontId="41" fillId="0" borderId="0" xfId="271" applyNumberFormat="1" applyFont="1"/>
    <xf numFmtId="0" fontId="42" fillId="0" borderId="10" xfId="271" applyFont="1" applyBorder="1" applyAlignment="1">
      <alignment horizontal="right"/>
    </xf>
    <xf numFmtId="0" fontId="42" fillId="0" borderId="10" xfId="271" applyFont="1" applyBorder="1" applyAlignment="1">
      <alignment horizontal="center" wrapText="1"/>
    </xf>
    <xf numFmtId="5" fontId="6" fillId="32" borderId="22" xfId="271" applyNumberFormat="1" applyFont="1" applyFill="1" applyBorder="1"/>
    <xf numFmtId="10" fontId="6" fillId="0" borderId="0" xfId="565" applyNumberFormat="1" applyFont="1"/>
    <xf numFmtId="5" fontId="6" fillId="32" borderId="23" xfId="271" applyNumberFormat="1" applyFont="1" applyFill="1" applyBorder="1"/>
    <xf numFmtId="0" fontId="42" fillId="0" borderId="10" xfId="271" applyFont="1" applyBorder="1" applyAlignment="1">
      <alignment horizontal="left"/>
    </xf>
    <xf numFmtId="0" fontId="1" fillId="0" borderId="21" xfId="271" applyBorder="1"/>
    <xf numFmtId="0" fontId="36" fillId="0" borderId="21" xfId="271" applyFont="1" applyBorder="1"/>
    <xf numFmtId="0" fontId="36" fillId="0" borderId="21" xfId="271" applyFont="1" applyBorder="1" applyAlignment="1">
      <alignment horizontal="center"/>
    </xf>
    <xf numFmtId="0" fontId="43" fillId="0" borderId="0" xfId="271" applyFont="1"/>
    <xf numFmtId="0" fontId="1" fillId="0" borderId="17" xfId="271" applyBorder="1" applyAlignment="1">
      <alignment wrapText="1"/>
    </xf>
    <xf numFmtId="37" fontId="1" fillId="0" borderId="17" xfId="271" applyNumberFormat="1" applyBorder="1"/>
    <xf numFmtId="164" fontId="7" fillId="0" borderId="0" xfId="271" applyNumberFormat="1" applyFont="1" applyAlignment="1">
      <alignment horizontal="center"/>
    </xf>
    <xf numFmtId="0" fontId="1" fillId="0" borderId="20" xfId="271" applyBorder="1" applyAlignment="1">
      <alignment wrapText="1"/>
    </xf>
    <xf numFmtId="37" fontId="1" fillId="0" borderId="20" xfId="271" applyNumberFormat="1" applyBorder="1"/>
    <xf numFmtId="37" fontId="6" fillId="32" borderId="13" xfId="271" applyNumberFormat="1" applyFont="1" applyFill="1" applyBorder="1"/>
    <xf numFmtId="37" fontId="6" fillId="0" borderId="0" xfId="271" applyNumberFormat="1" applyFont="1"/>
    <xf numFmtId="0" fontId="1" fillId="0" borderId="24" xfId="271" applyBorder="1"/>
    <xf numFmtId="0" fontId="38" fillId="0" borderId="0" xfId="271" applyFont="1"/>
    <xf numFmtId="0" fontId="44" fillId="0" borderId="0" xfId="271" applyFont="1"/>
    <xf numFmtId="49" fontId="45" fillId="0" borderId="0" xfId="271" applyNumberFormat="1" applyFont="1" applyAlignment="1">
      <alignment horizontal="right"/>
    </xf>
    <xf numFmtId="0" fontId="45" fillId="0" borderId="0" xfId="271" applyFont="1" applyAlignment="1">
      <alignment horizontal="left"/>
    </xf>
    <xf numFmtId="0" fontId="45" fillId="0" borderId="0" xfId="271" applyFont="1" applyAlignment="1">
      <alignment horizontal="center"/>
    </xf>
    <xf numFmtId="0" fontId="46" fillId="32" borderId="16" xfId="271" applyFont="1" applyFill="1" applyBorder="1" applyAlignment="1">
      <alignment horizontal="center"/>
    </xf>
    <xf numFmtId="0" fontId="47" fillId="0" borderId="0" xfId="271" applyFont="1"/>
    <xf numFmtId="0" fontId="45" fillId="0" borderId="0" xfId="271" applyFont="1"/>
    <xf numFmtId="0" fontId="48" fillId="0" borderId="0" xfId="271" applyFont="1" applyAlignment="1">
      <alignment horizontal="left"/>
    </xf>
    <xf numFmtId="0" fontId="43" fillId="0" borderId="0" xfId="271" applyFont="1" applyAlignment="1">
      <alignment horizontal="center"/>
    </xf>
    <xf numFmtId="49" fontId="7" fillId="0" borderId="0" xfId="271" applyNumberFormat="1" applyFont="1"/>
    <xf numFmtId="164" fontId="7" fillId="0" borderId="17" xfId="271" applyNumberFormat="1" applyFont="1" applyBorder="1" applyAlignment="1">
      <alignment horizontal="center"/>
    </xf>
    <xf numFmtId="0" fontId="7" fillId="0" borderId="17" xfId="271" applyFont="1" applyBorder="1"/>
    <xf numFmtId="0" fontId="7" fillId="0" borderId="0" xfId="271" applyFont="1"/>
    <xf numFmtId="37" fontId="7" fillId="0" borderId="17" xfId="271" applyNumberFormat="1" applyFont="1" applyBorder="1"/>
    <xf numFmtId="0" fontId="7" fillId="0" borderId="17" xfId="271" applyFont="1" applyBorder="1" applyAlignment="1">
      <alignment horizontal="left"/>
    </xf>
    <xf numFmtId="164" fontId="7" fillId="0" borderId="20" xfId="271" applyNumberFormat="1" applyFont="1" applyBorder="1" applyAlignment="1">
      <alignment horizontal="center"/>
    </xf>
    <xf numFmtId="49" fontId="7" fillId="0" borderId="0" xfId="271" applyNumberFormat="1" applyFont="1" applyAlignment="1">
      <alignment horizontal="center"/>
    </xf>
    <xf numFmtId="49" fontId="1" fillId="0" borderId="0" xfId="271" applyNumberFormat="1" applyAlignment="1">
      <alignment horizontal="center"/>
    </xf>
    <xf numFmtId="0" fontId="41" fillId="0" borderId="27" xfId="271" applyFont="1" applyBorder="1"/>
    <xf numFmtId="0" fontId="41" fillId="0" borderId="29" xfId="271" applyFont="1" applyBorder="1"/>
    <xf numFmtId="0" fontId="52" fillId="0" borderId="28" xfId="271" applyFont="1" applyBorder="1"/>
    <xf numFmtId="0" fontId="41" fillId="0" borderId="0" xfId="271" applyFont="1"/>
    <xf numFmtId="41" fontId="53" fillId="0" borderId="10" xfId="271" applyNumberFormat="1" applyFont="1" applyBorder="1" applyAlignment="1" applyProtection="1">
      <alignment horizontal="left"/>
      <protection locked="0"/>
    </xf>
    <xf numFmtId="0" fontId="54" fillId="0" borderId="29" xfId="271" applyFont="1" applyBorder="1"/>
    <xf numFmtId="0" fontId="55" fillId="0" borderId="28" xfId="271" applyFont="1" applyBorder="1"/>
    <xf numFmtId="0" fontId="36" fillId="0" borderId="28" xfId="271" quotePrefix="1" applyFont="1" applyBorder="1" applyAlignment="1">
      <alignment horizontal="right"/>
    </xf>
    <xf numFmtId="0" fontId="46" fillId="0" borderId="0" xfId="271" applyFont="1"/>
    <xf numFmtId="0" fontId="46" fillId="0" borderId="28" xfId="271" applyFont="1" applyBorder="1" applyAlignment="1">
      <alignment horizontal="right"/>
    </xf>
    <xf numFmtId="0" fontId="55" fillId="0" borderId="0" xfId="271" applyFont="1"/>
    <xf numFmtId="0" fontId="52" fillId="0" borderId="0" xfId="271" applyFont="1"/>
    <xf numFmtId="0" fontId="36" fillId="0" borderId="28" xfId="271" quotePrefix="1" applyFont="1" applyBorder="1" applyAlignment="1">
      <alignment horizontal="right" vertical="top"/>
    </xf>
    <xf numFmtId="0" fontId="41" fillId="0" borderId="28" xfId="271" applyFont="1" applyBorder="1" applyAlignment="1">
      <alignment horizontal="right" vertical="top"/>
    </xf>
    <xf numFmtId="0" fontId="1" fillId="0" borderId="29" xfId="271" applyBorder="1"/>
    <xf numFmtId="0" fontId="41" fillId="0" borderId="28" xfId="271" applyFont="1" applyBorder="1"/>
    <xf numFmtId="0" fontId="58" fillId="0" borderId="0" xfId="271" applyFont="1" applyAlignment="1">
      <alignment vertical="top"/>
    </xf>
    <xf numFmtId="0" fontId="48" fillId="0" borderId="29" xfId="271" applyFont="1" applyBorder="1"/>
    <xf numFmtId="0" fontId="41" fillId="0" borderId="30" xfId="271" applyFont="1" applyBorder="1"/>
    <xf numFmtId="0" fontId="55" fillId="0" borderId="31" xfId="271" applyFont="1" applyBorder="1" applyAlignment="1">
      <alignment horizontal="right" vertical="center"/>
    </xf>
    <xf numFmtId="0" fontId="61" fillId="0" borderId="31" xfId="918" applyFont="1" applyBorder="1" applyAlignment="1" applyProtection="1">
      <alignment vertical="center"/>
    </xf>
    <xf numFmtId="0" fontId="41" fillId="0" borderId="32" xfId="271" applyFont="1" applyBorder="1"/>
    <xf numFmtId="0" fontId="1" fillId="0" borderId="0" xfId="0" applyFont="1"/>
    <xf numFmtId="0" fontId="43" fillId="0" borderId="0" xfId="0" applyFont="1" applyAlignment="1">
      <alignment horizontal="center"/>
    </xf>
    <xf numFmtId="43" fontId="6" fillId="0" borderId="17" xfId="28" applyFont="1" applyBorder="1"/>
    <xf numFmtId="0" fontId="1" fillId="0" borderId="0" xfId="0" applyFont="1" applyAlignment="1">
      <alignment wrapText="1"/>
    </xf>
    <xf numFmtId="0" fontId="64" fillId="0" borderId="0" xfId="0" applyFont="1"/>
    <xf numFmtId="37" fontId="1" fillId="32" borderId="13" xfId="271" applyNumberFormat="1" applyFill="1" applyBorder="1"/>
    <xf numFmtId="37" fontId="7" fillId="26" borderId="13" xfId="28" applyNumberFormat="1" applyFont="1" applyFill="1" applyBorder="1"/>
    <xf numFmtId="0" fontId="65" fillId="28" borderId="13" xfId="0" applyFont="1" applyFill="1" applyBorder="1" applyAlignment="1">
      <alignment horizontal="left" wrapText="1" indent="1"/>
    </xf>
    <xf numFmtId="0" fontId="66" fillId="0" borderId="0" xfId="0" applyFont="1"/>
    <xf numFmtId="168" fontId="7" fillId="0" borderId="13" xfId="28" applyNumberFormat="1" applyFont="1" applyBorder="1"/>
    <xf numFmtId="43" fontId="7" fillId="29" borderId="14" xfId="28" applyFont="1" applyFill="1" applyBorder="1"/>
    <xf numFmtId="168" fontId="7" fillId="34" borderId="13" xfId="28" applyNumberFormat="1" applyFont="1" applyFill="1" applyBorder="1"/>
    <xf numFmtId="37" fontId="7" fillId="0" borderId="13" xfId="28" applyNumberFormat="1" applyFont="1" applyFill="1" applyBorder="1"/>
    <xf numFmtId="168" fontId="7" fillId="0" borderId="13" xfId="28" applyNumberFormat="1" applyFont="1" applyBorder="1" applyAlignment="1">
      <alignment horizontal="right"/>
    </xf>
    <xf numFmtId="168" fontId="7" fillId="0" borderId="13" xfId="28" applyNumberFormat="1" applyFont="1" applyBorder="1" applyAlignment="1">
      <alignment horizontal="center"/>
    </xf>
    <xf numFmtId="0" fontId="8" fillId="27" borderId="14" xfId="0" applyFont="1" applyFill="1" applyBorder="1" applyAlignment="1">
      <alignment horizontal="center"/>
    </xf>
    <xf numFmtId="0" fontId="8" fillId="27" borderId="16" xfId="0" applyFont="1" applyFill="1" applyBorder="1" applyAlignment="1">
      <alignment horizontal="center"/>
    </xf>
    <xf numFmtId="0" fontId="36" fillId="0" borderId="0" xfId="271" applyFont="1" applyAlignment="1">
      <alignment horizontal="center"/>
    </xf>
    <xf numFmtId="0" fontId="6" fillId="0" borderId="0" xfId="271" applyFont="1" applyAlignment="1">
      <alignment horizontal="right"/>
    </xf>
    <xf numFmtId="0" fontId="59" fillId="0" borderId="0" xfId="917" applyAlignment="1" applyProtection="1">
      <alignment horizontal="center"/>
      <protection locked="0"/>
    </xf>
    <xf numFmtId="0" fontId="56" fillId="0" borderId="0" xfId="271" applyFont="1" applyAlignment="1">
      <alignment horizontal="left" vertical="center" wrapText="1"/>
    </xf>
    <xf numFmtId="0" fontId="55" fillId="0" borderId="0" xfId="271" applyFont="1" applyAlignment="1">
      <alignment wrapText="1"/>
    </xf>
    <xf numFmtId="0" fontId="1" fillId="0" borderId="0" xfId="271" applyAlignment="1">
      <alignment wrapText="1"/>
    </xf>
    <xf numFmtId="0" fontId="45" fillId="0" borderId="10" xfId="271" applyFont="1" applyBorder="1" applyProtection="1">
      <protection locked="0"/>
    </xf>
    <xf numFmtId="0" fontId="46" fillId="0" borderId="10" xfId="271" applyFont="1" applyBorder="1" applyProtection="1">
      <protection locked="0"/>
    </xf>
    <xf numFmtId="0" fontId="45" fillId="31" borderId="14" xfId="271" applyFont="1" applyFill="1" applyBorder="1" applyAlignment="1">
      <alignment horizontal="left" vertical="center" wrapText="1"/>
    </xf>
    <xf numFmtId="0" fontId="45" fillId="31" borderId="16" xfId="271" applyFont="1" applyFill="1" applyBorder="1" applyAlignment="1">
      <alignment horizontal="left" vertical="center" wrapText="1"/>
    </xf>
    <xf numFmtId="0" fontId="9" fillId="0" borderId="0" xfId="271" applyFont="1" applyAlignment="1">
      <alignment horizontal="left" vertical="center" wrapText="1"/>
    </xf>
    <xf numFmtId="0" fontId="8" fillId="0" borderId="0" xfId="271" applyFont="1" applyAlignment="1">
      <alignment horizontal="left" vertical="center" wrapText="1"/>
    </xf>
    <xf numFmtId="0" fontId="45" fillId="0" borderId="0" xfId="271" applyFont="1" applyAlignment="1">
      <alignment horizontal="left" vertical="top" wrapText="1"/>
    </xf>
    <xf numFmtId="0" fontId="50" fillId="0" borderId="25" xfId="271" applyFont="1" applyBorder="1" applyAlignment="1">
      <alignment horizontal="center"/>
    </xf>
    <xf numFmtId="0" fontId="50" fillId="0" borderId="26" xfId="271" applyFont="1" applyBorder="1" applyAlignment="1">
      <alignment horizontal="center"/>
    </xf>
    <xf numFmtId="0" fontId="50" fillId="0" borderId="28" xfId="271" applyFont="1" applyBorder="1" applyAlignment="1">
      <alignment horizontal="center"/>
    </xf>
    <xf numFmtId="0" fontId="50" fillId="0" borderId="0" xfId="271" applyFont="1" applyAlignment="1">
      <alignment horizontal="center"/>
    </xf>
    <xf numFmtId="0" fontId="51" fillId="0" borderId="28" xfId="271" applyFont="1" applyBorder="1" applyAlignment="1">
      <alignment horizontal="center" vertical="center"/>
    </xf>
    <xf numFmtId="0" fontId="51" fillId="0" borderId="0" xfId="271" applyFont="1" applyAlignment="1">
      <alignment horizontal="center" vertical="center"/>
    </xf>
    <xf numFmtId="0" fontId="51" fillId="0" borderId="29" xfId="271" applyFont="1" applyBorder="1" applyAlignment="1">
      <alignment horizontal="center" vertical="center"/>
    </xf>
    <xf numFmtId="17" fontId="52" fillId="0" borderId="28" xfId="271" applyNumberFormat="1" applyFont="1" applyBorder="1" applyAlignment="1">
      <alignment horizontal="center"/>
    </xf>
    <xf numFmtId="0" fontId="52" fillId="0" borderId="0" xfId="271" applyFont="1" applyAlignment="1">
      <alignment horizontal="center"/>
    </xf>
    <xf numFmtId="0" fontId="41" fillId="0" borderId="10" xfId="271" applyFont="1" applyBorder="1" applyProtection="1">
      <protection locked="0"/>
    </xf>
    <xf numFmtId="0" fontId="7" fillId="0" borderId="13" xfId="0" applyFont="1" applyBorder="1" applyAlignment="1">
      <alignment horizontal="center" wrapText="1"/>
    </xf>
    <xf numFmtId="164" fontId="7" fillId="34" borderId="13" xfId="0" applyNumberFormat="1" applyFont="1" applyFill="1" applyBorder="1" applyAlignment="1">
      <alignment horizontal="center"/>
    </xf>
    <xf numFmtId="164" fontId="7" fillId="34" borderId="13" xfId="0" applyNumberFormat="1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left" wrapText="1"/>
    </xf>
    <xf numFmtId="164" fontId="67" fillId="0" borderId="13" xfId="0" applyNumberFormat="1" applyFont="1" applyBorder="1" applyAlignment="1">
      <alignment horizontal="center" wrapText="1"/>
    </xf>
    <xf numFmtId="164" fontId="67" fillId="0" borderId="0" xfId="0" applyNumberFormat="1" applyFont="1" applyAlignment="1">
      <alignment horizontal="center" wrapText="1"/>
    </xf>
    <xf numFmtId="164" fontId="67" fillId="34" borderId="13" xfId="0" applyNumberFormat="1" applyFont="1" applyFill="1" applyBorder="1" applyAlignment="1">
      <alignment horizontal="center" wrapText="1"/>
    </xf>
  </cellXfs>
  <cellStyles count="926">
    <cellStyle name="20% - Accent1" xfId="1" builtinId="30" customBuiltin="1"/>
    <cellStyle name="20% - Accent1 2" xfId="898" xr:uid="{00000000-0005-0000-0000-000001000000}"/>
    <cellStyle name="20% - Accent2" xfId="2" builtinId="34" customBuiltin="1"/>
    <cellStyle name="20% - Accent2 2" xfId="899" xr:uid="{00000000-0005-0000-0000-000003000000}"/>
    <cellStyle name="20% - Accent3" xfId="3" builtinId="38" customBuiltin="1"/>
    <cellStyle name="20% - Accent3 2" xfId="900" xr:uid="{00000000-0005-0000-0000-000005000000}"/>
    <cellStyle name="20% - Accent4" xfId="4" builtinId="42" customBuiltin="1"/>
    <cellStyle name="20% - Accent4 2" xfId="901" xr:uid="{00000000-0005-0000-0000-000007000000}"/>
    <cellStyle name="20% - Accent5" xfId="5" builtinId="46" customBuiltin="1"/>
    <cellStyle name="20% - Accent5 2" xfId="902" xr:uid="{00000000-0005-0000-0000-000009000000}"/>
    <cellStyle name="20% - Accent6" xfId="6" builtinId="50" customBuiltin="1"/>
    <cellStyle name="20% - Accent6 2" xfId="903" xr:uid="{00000000-0005-0000-0000-00000B000000}"/>
    <cellStyle name="40% - Accent1" xfId="7" builtinId="31" customBuiltin="1"/>
    <cellStyle name="40% - Accent1 2" xfId="904" xr:uid="{00000000-0005-0000-0000-00000D000000}"/>
    <cellStyle name="40% - Accent2" xfId="8" builtinId="35" customBuiltin="1"/>
    <cellStyle name="40% - Accent2 2" xfId="905" xr:uid="{00000000-0005-0000-0000-00000F000000}"/>
    <cellStyle name="40% - Accent3" xfId="9" builtinId="39" customBuiltin="1"/>
    <cellStyle name="40% - Accent3 2" xfId="906" xr:uid="{00000000-0005-0000-0000-000011000000}"/>
    <cellStyle name="40% - Accent4" xfId="10" builtinId="43" customBuiltin="1"/>
    <cellStyle name="40% - Accent4 2" xfId="907" xr:uid="{00000000-0005-0000-0000-000013000000}"/>
    <cellStyle name="40% - Accent5" xfId="11" builtinId="47" customBuiltin="1"/>
    <cellStyle name="40% - Accent5 2" xfId="908" xr:uid="{00000000-0005-0000-0000-000015000000}"/>
    <cellStyle name="40% - Accent6" xfId="12" builtinId="51" customBuiltin="1"/>
    <cellStyle name="40% - Accent6 2" xfId="909" xr:uid="{00000000-0005-0000-0000-00001700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[0] 2" xfId="29" xr:uid="{00000000-0005-0000-0000-000028000000}"/>
    <cellStyle name="Comma [0] 2 2" xfId="30" xr:uid="{00000000-0005-0000-0000-000029000000}"/>
    <cellStyle name="Comma [0] 2 2 2" xfId="31" xr:uid="{00000000-0005-0000-0000-00002A000000}"/>
    <cellStyle name="Comma [0] 2 2 2 2" xfId="583" xr:uid="{00000000-0005-0000-0000-00002B000000}"/>
    <cellStyle name="Comma [0] 2 2 3" xfId="32" xr:uid="{00000000-0005-0000-0000-00002C000000}"/>
    <cellStyle name="Comma [0] 2 2 4" xfId="33" xr:uid="{00000000-0005-0000-0000-00002D000000}"/>
    <cellStyle name="Comma [0] 2 2 4 2" xfId="584" xr:uid="{00000000-0005-0000-0000-00002E000000}"/>
    <cellStyle name="Comma [0] 2 2 5" xfId="34" xr:uid="{00000000-0005-0000-0000-00002F000000}"/>
    <cellStyle name="Comma [0] 2 2 5 2" xfId="585" xr:uid="{00000000-0005-0000-0000-000030000000}"/>
    <cellStyle name="Comma [0] 2 2 6" xfId="35" xr:uid="{00000000-0005-0000-0000-000031000000}"/>
    <cellStyle name="Comma [0] 2 2 6 2" xfId="586" xr:uid="{00000000-0005-0000-0000-000032000000}"/>
    <cellStyle name="Comma [0] 2 2 7" xfId="36" xr:uid="{00000000-0005-0000-0000-000033000000}"/>
    <cellStyle name="Comma [0] 2 2 7 2" xfId="587" xr:uid="{00000000-0005-0000-0000-000034000000}"/>
    <cellStyle name="Comma [0] 2 3" xfId="37" xr:uid="{00000000-0005-0000-0000-000035000000}"/>
    <cellStyle name="Comma [0] 2 4" xfId="38" xr:uid="{00000000-0005-0000-0000-000036000000}"/>
    <cellStyle name="Comma [0] 2 4 2" xfId="588" xr:uid="{00000000-0005-0000-0000-000037000000}"/>
    <cellStyle name="Comma [0] 2 5" xfId="39" xr:uid="{00000000-0005-0000-0000-000038000000}"/>
    <cellStyle name="Comma [0] 2 6" xfId="40" xr:uid="{00000000-0005-0000-0000-000039000000}"/>
    <cellStyle name="Comma [0] 2 6 2" xfId="589" xr:uid="{00000000-0005-0000-0000-00003A000000}"/>
    <cellStyle name="Comma [0] 2 7" xfId="41" xr:uid="{00000000-0005-0000-0000-00003B000000}"/>
    <cellStyle name="Comma [0] 2 7 2" xfId="590" xr:uid="{00000000-0005-0000-0000-00003C000000}"/>
    <cellStyle name="Comma [0] 2 8" xfId="42" xr:uid="{00000000-0005-0000-0000-00003D000000}"/>
    <cellStyle name="Comma [0] 2 8 2" xfId="591" xr:uid="{00000000-0005-0000-0000-00003E000000}"/>
    <cellStyle name="Comma [0] 2 9" xfId="43" xr:uid="{00000000-0005-0000-0000-00003F000000}"/>
    <cellStyle name="Comma [0] 2 9 2" xfId="592" xr:uid="{00000000-0005-0000-0000-000040000000}"/>
    <cellStyle name="Comma [0] 3" xfId="44" xr:uid="{00000000-0005-0000-0000-000041000000}"/>
    <cellStyle name="Comma [0] 3 2" xfId="45" xr:uid="{00000000-0005-0000-0000-000042000000}"/>
    <cellStyle name="Comma [0] 3 2 2" xfId="46" xr:uid="{00000000-0005-0000-0000-000043000000}"/>
    <cellStyle name="Comma [0] 3 2 2 2" xfId="593" xr:uid="{00000000-0005-0000-0000-000044000000}"/>
    <cellStyle name="Comma [0] 3 2 3" xfId="47" xr:uid="{00000000-0005-0000-0000-000045000000}"/>
    <cellStyle name="Comma [0] 3 2 4" xfId="48" xr:uid="{00000000-0005-0000-0000-000046000000}"/>
    <cellStyle name="Comma [0] 3 2 4 2" xfId="594" xr:uid="{00000000-0005-0000-0000-000047000000}"/>
    <cellStyle name="Comma [0] 3 2 5" xfId="49" xr:uid="{00000000-0005-0000-0000-000048000000}"/>
    <cellStyle name="Comma [0] 3 2 5 2" xfId="595" xr:uid="{00000000-0005-0000-0000-000049000000}"/>
    <cellStyle name="Comma [0] 3 2 6" xfId="50" xr:uid="{00000000-0005-0000-0000-00004A000000}"/>
    <cellStyle name="Comma [0] 3 2 6 2" xfId="596" xr:uid="{00000000-0005-0000-0000-00004B000000}"/>
    <cellStyle name="Comma [0] 3 2 7" xfId="51" xr:uid="{00000000-0005-0000-0000-00004C000000}"/>
    <cellStyle name="Comma [0] 3 2 7 2" xfId="597" xr:uid="{00000000-0005-0000-0000-00004D000000}"/>
    <cellStyle name="Comma [0] 3 3" xfId="52" xr:uid="{00000000-0005-0000-0000-00004E000000}"/>
    <cellStyle name="Comma [0] 3 4" xfId="53" xr:uid="{00000000-0005-0000-0000-00004F000000}"/>
    <cellStyle name="Comma [0] 3 4 2" xfId="598" xr:uid="{00000000-0005-0000-0000-000050000000}"/>
    <cellStyle name="Comma [0] 3 5" xfId="54" xr:uid="{00000000-0005-0000-0000-000051000000}"/>
    <cellStyle name="Comma [0] 3 6" xfId="55" xr:uid="{00000000-0005-0000-0000-000052000000}"/>
    <cellStyle name="Comma [0] 3 6 2" xfId="599" xr:uid="{00000000-0005-0000-0000-000053000000}"/>
    <cellStyle name="Comma [0] 3 7" xfId="56" xr:uid="{00000000-0005-0000-0000-000054000000}"/>
    <cellStyle name="Comma [0] 3 7 2" xfId="600" xr:uid="{00000000-0005-0000-0000-000055000000}"/>
    <cellStyle name="Comma [0] 3 8" xfId="57" xr:uid="{00000000-0005-0000-0000-000056000000}"/>
    <cellStyle name="Comma [0] 3 8 2" xfId="601" xr:uid="{00000000-0005-0000-0000-000057000000}"/>
    <cellStyle name="Comma [0] 3 9" xfId="58" xr:uid="{00000000-0005-0000-0000-000058000000}"/>
    <cellStyle name="Comma [0] 3 9 2" xfId="602" xr:uid="{00000000-0005-0000-0000-000059000000}"/>
    <cellStyle name="Comma [0] 4" xfId="59" xr:uid="{00000000-0005-0000-0000-00005A000000}"/>
    <cellStyle name="Comma [0] 4 2" xfId="60" xr:uid="{00000000-0005-0000-0000-00005B000000}"/>
    <cellStyle name="Comma [0] 4 2 2" xfId="603" xr:uid="{00000000-0005-0000-0000-00005C000000}"/>
    <cellStyle name="Comma [0] 4 3" xfId="61" xr:uid="{00000000-0005-0000-0000-00005D000000}"/>
    <cellStyle name="Comma [0] 4 4" xfId="62" xr:uid="{00000000-0005-0000-0000-00005E000000}"/>
    <cellStyle name="Comma [0] 4 4 2" xfId="604" xr:uid="{00000000-0005-0000-0000-00005F000000}"/>
    <cellStyle name="Comma [0] 4 5" xfId="63" xr:uid="{00000000-0005-0000-0000-000060000000}"/>
    <cellStyle name="Comma [0] 4 5 2" xfId="605" xr:uid="{00000000-0005-0000-0000-000061000000}"/>
    <cellStyle name="Comma [0] 4 6" xfId="64" xr:uid="{00000000-0005-0000-0000-000062000000}"/>
    <cellStyle name="Comma [0] 4 6 2" xfId="606" xr:uid="{00000000-0005-0000-0000-000063000000}"/>
    <cellStyle name="Comma [0] 4 7" xfId="65" xr:uid="{00000000-0005-0000-0000-000064000000}"/>
    <cellStyle name="Comma [0] 4 7 2" xfId="607" xr:uid="{00000000-0005-0000-0000-000065000000}"/>
    <cellStyle name="Comma [0] 5" xfId="66" xr:uid="{00000000-0005-0000-0000-000066000000}"/>
    <cellStyle name="Comma [0] 5 2" xfId="67" xr:uid="{00000000-0005-0000-0000-000067000000}"/>
    <cellStyle name="Comma [0] 5 2 2" xfId="608" xr:uid="{00000000-0005-0000-0000-000068000000}"/>
    <cellStyle name="Comma [0] 5 3" xfId="68" xr:uid="{00000000-0005-0000-0000-000069000000}"/>
    <cellStyle name="Comma [0] 5 4" xfId="69" xr:uid="{00000000-0005-0000-0000-00006A000000}"/>
    <cellStyle name="Comma [0] 5 4 2" xfId="609" xr:uid="{00000000-0005-0000-0000-00006B000000}"/>
    <cellStyle name="Comma [0] 5 5" xfId="70" xr:uid="{00000000-0005-0000-0000-00006C000000}"/>
    <cellStyle name="Comma [0] 5 5 2" xfId="610" xr:uid="{00000000-0005-0000-0000-00006D000000}"/>
    <cellStyle name="Comma [0] 5 6" xfId="71" xr:uid="{00000000-0005-0000-0000-00006E000000}"/>
    <cellStyle name="Comma [0] 5 6 2" xfId="611" xr:uid="{00000000-0005-0000-0000-00006F000000}"/>
    <cellStyle name="Comma [0] 5 7" xfId="72" xr:uid="{00000000-0005-0000-0000-000070000000}"/>
    <cellStyle name="Comma [0] 5 7 2" xfId="612" xr:uid="{00000000-0005-0000-0000-000071000000}"/>
    <cellStyle name="Comma [0] 6" xfId="73" xr:uid="{00000000-0005-0000-0000-000072000000}"/>
    <cellStyle name="Comma [0] 6 2" xfId="74" xr:uid="{00000000-0005-0000-0000-000073000000}"/>
    <cellStyle name="Comma [0] 6 2 2" xfId="613" xr:uid="{00000000-0005-0000-0000-000074000000}"/>
    <cellStyle name="Comma [0] 6 3" xfId="580" xr:uid="{00000000-0005-0000-0000-000075000000}"/>
    <cellStyle name="Comma 10" xfId="75" xr:uid="{00000000-0005-0000-0000-000076000000}"/>
    <cellStyle name="Comma 10 2" xfId="76" xr:uid="{00000000-0005-0000-0000-000077000000}"/>
    <cellStyle name="Comma 10 2 2" xfId="614" xr:uid="{00000000-0005-0000-0000-000078000000}"/>
    <cellStyle name="Comma 10 3" xfId="77" xr:uid="{00000000-0005-0000-0000-000079000000}"/>
    <cellStyle name="Comma 10 4" xfId="78" xr:uid="{00000000-0005-0000-0000-00007A000000}"/>
    <cellStyle name="Comma 10 4 2" xfId="615" xr:uid="{00000000-0005-0000-0000-00007B000000}"/>
    <cellStyle name="Comma 10 5" xfId="79" xr:uid="{00000000-0005-0000-0000-00007C000000}"/>
    <cellStyle name="Comma 10 5 2" xfId="616" xr:uid="{00000000-0005-0000-0000-00007D000000}"/>
    <cellStyle name="Comma 10 6" xfId="80" xr:uid="{00000000-0005-0000-0000-00007E000000}"/>
    <cellStyle name="Comma 10 6 2" xfId="617" xr:uid="{00000000-0005-0000-0000-00007F000000}"/>
    <cellStyle name="Comma 10 7" xfId="81" xr:uid="{00000000-0005-0000-0000-000080000000}"/>
    <cellStyle name="Comma 10 7 2" xfId="618" xr:uid="{00000000-0005-0000-0000-000081000000}"/>
    <cellStyle name="Comma 11" xfId="82" xr:uid="{00000000-0005-0000-0000-000082000000}"/>
    <cellStyle name="Comma 11 2" xfId="83" xr:uid="{00000000-0005-0000-0000-000083000000}"/>
    <cellStyle name="Comma 11 2 2" xfId="619" xr:uid="{00000000-0005-0000-0000-000084000000}"/>
    <cellStyle name="Comma 11 3" xfId="84" xr:uid="{00000000-0005-0000-0000-000085000000}"/>
    <cellStyle name="Comma 11 4" xfId="85" xr:uid="{00000000-0005-0000-0000-000086000000}"/>
    <cellStyle name="Comma 11 4 2" xfId="620" xr:uid="{00000000-0005-0000-0000-000087000000}"/>
    <cellStyle name="Comma 11 5" xfId="86" xr:uid="{00000000-0005-0000-0000-000088000000}"/>
    <cellStyle name="Comma 11 5 2" xfId="621" xr:uid="{00000000-0005-0000-0000-000089000000}"/>
    <cellStyle name="Comma 11 6" xfId="87" xr:uid="{00000000-0005-0000-0000-00008A000000}"/>
    <cellStyle name="Comma 11 6 2" xfId="622" xr:uid="{00000000-0005-0000-0000-00008B000000}"/>
    <cellStyle name="Comma 11 7" xfId="88" xr:uid="{00000000-0005-0000-0000-00008C000000}"/>
    <cellStyle name="Comma 11 7 2" xfId="623" xr:uid="{00000000-0005-0000-0000-00008D000000}"/>
    <cellStyle name="Comma 12" xfId="89" xr:uid="{00000000-0005-0000-0000-00008E000000}"/>
    <cellStyle name="Comma 12 2" xfId="90" xr:uid="{00000000-0005-0000-0000-00008F000000}"/>
    <cellStyle name="Comma 12 2 2" xfId="624" xr:uid="{00000000-0005-0000-0000-000090000000}"/>
    <cellStyle name="Comma 12 3" xfId="91" xr:uid="{00000000-0005-0000-0000-000091000000}"/>
    <cellStyle name="Comma 12 4" xfId="92" xr:uid="{00000000-0005-0000-0000-000092000000}"/>
    <cellStyle name="Comma 12 4 2" xfId="625" xr:uid="{00000000-0005-0000-0000-000093000000}"/>
    <cellStyle name="Comma 12 5" xfId="93" xr:uid="{00000000-0005-0000-0000-000094000000}"/>
    <cellStyle name="Comma 12 5 2" xfId="626" xr:uid="{00000000-0005-0000-0000-000095000000}"/>
    <cellStyle name="Comma 12 6" xfId="94" xr:uid="{00000000-0005-0000-0000-000096000000}"/>
    <cellStyle name="Comma 12 6 2" xfId="627" xr:uid="{00000000-0005-0000-0000-000097000000}"/>
    <cellStyle name="Comma 12 7" xfId="95" xr:uid="{00000000-0005-0000-0000-000098000000}"/>
    <cellStyle name="Comma 12 7 2" xfId="628" xr:uid="{00000000-0005-0000-0000-000099000000}"/>
    <cellStyle name="Comma 13" xfId="96" xr:uid="{00000000-0005-0000-0000-00009A000000}"/>
    <cellStyle name="Comma 13 2" xfId="97" xr:uid="{00000000-0005-0000-0000-00009B000000}"/>
    <cellStyle name="Comma 13 2 2" xfId="629" xr:uid="{00000000-0005-0000-0000-00009C000000}"/>
    <cellStyle name="Comma 13 3" xfId="98" xr:uid="{00000000-0005-0000-0000-00009D000000}"/>
    <cellStyle name="Comma 13 4" xfId="99" xr:uid="{00000000-0005-0000-0000-00009E000000}"/>
    <cellStyle name="Comma 13 4 2" xfId="630" xr:uid="{00000000-0005-0000-0000-00009F000000}"/>
    <cellStyle name="Comma 13 5" xfId="100" xr:uid="{00000000-0005-0000-0000-0000A0000000}"/>
    <cellStyle name="Comma 13 5 2" xfId="631" xr:uid="{00000000-0005-0000-0000-0000A1000000}"/>
    <cellStyle name="Comma 13 6" xfId="101" xr:uid="{00000000-0005-0000-0000-0000A2000000}"/>
    <cellStyle name="Comma 13 6 2" xfId="632" xr:uid="{00000000-0005-0000-0000-0000A3000000}"/>
    <cellStyle name="Comma 13 7" xfId="102" xr:uid="{00000000-0005-0000-0000-0000A4000000}"/>
    <cellStyle name="Comma 13 7 2" xfId="633" xr:uid="{00000000-0005-0000-0000-0000A5000000}"/>
    <cellStyle name="Comma 14" xfId="103" xr:uid="{00000000-0005-0000-0000-0000A6000000}"/>
    <cellStyle name="Comma 14 2" xfId="104" xr:uid="{00000000-0005-0000-0000-0000A7000000}"/>
    <cellStyle name="Comma 14 2 2" xfId="634" xr:uid="{00000000-0005-0000-0000-0000A8000000}"/>
    <cellStyle name="Comma 14 3" xfId="105" xr:uid="{00000000-0005-0000-0000-0000A9000000}"/>
    <cellStyle name="Comma 14 4" xfId="106" xr:uid="{00000000-0005-0000-0000-0000AA000000}"/>
    <cellStyle name="Comma 14 4 2" xfId="635" xr:uid="{00000000-0005-0000-0000-0000AB000000}"/>
    <cellStyle name="Comma 14 5" xfId="107" xr:uid="{00000000-0005-0000-0000-0000AC000000}"/>
    <cellStyle name="Comma 14 5 2" xfId="636" xr:uid="{00000000-0005-0000-0000-0000AD000000}"/>
    <cellStyle name="Comma 14 6" xfId="108" xr:uid="{00000000-0005-0000-0000-0000AE000000}"/>
    <cellStyle name="Comma 14 6 2" xfId="637" xr:uid="{00000000-0005-0000-0000-0000AF000000}"/>
    <cellStyle name="Comma 14 7" xfId="109" xr:uid="{00000000-0005-0000-0000-0000B0000000}"/>
    <cellStyle name="Comma 14 7 2" xfId="638" xr:uid="{00000000-0005-0000-0000-0000B1000000}"/>
    <cellStyle name="Comma 15" xfId="110" xr:uid="{00000000-0005-0000-0000-0000B2000000}"/>
    <cellStyle name="Comma 15 2" xfId="111" xr:uid="{00000000-0005-0000-0000-0000B3000000}"/>
    <cellStyle name="Comma 15 2 2" xfId="639" xr:uid="{00000000-0005-0000-0000-0000B4000000}"/>
    <cellStyle name="Comma 15 3" xfId="112" xr:uid="{00000000-0005-0000-0000-0000B5000000}"/>
    <cellStyle name="Comma 15 4" xfId="113" xr:uid="{00000000-0005-0000-0000-0000B6000000}"/>
    <cellStyle name="Comma 15 4 2" xfId="640" xr:uid="{00000000-0005-0000-0000-0000B7000000}"/>
    <cellStyle name="Comma 15 5" xfId="114" xr:uid="{00000000-0005-0000-0000-0000B8000000}"/>
    <cellStyle name="Comma 15 5 2" xfId="641" xr:uid="{00000000-0005-0000-0000-0000B9000000}"/>
    <cellStyle name="Comma 15 6" xfId="115" xr:uid="{00000000-0005-0000-0000-0000BA000000}"/>
    <cellStyle name="Comma 15 6 2" xfId="642" xr:uid="{00000000-0005-0000-0000-0000BB000000}"/>
    <cellStyle name="Comma 15 7" xfId="116" xr:uid="{00000000-0005-0000-0000-0000BC000000}"/>
    <cellStyle name="Comma 15 7 2" xfId="643" xr:uid="{00000000-0005-0000-0000-0000BD000000}"/>
    <cellStyle name="Comma 16" xfId="117" xr:uid="{00000000-0005-0000-0000-0000BE000000}"/>
    <cellStyle name="Comma 16 2" xfId="118" xr:uid="{00000000-0005-0000-0000-0000BF000000}"/>
    <cellStyle name="Comma 16 2 2" xfId="644" xr:uid="{00000000-0005-0000-0000-0000C0000000}"/>
    <cellStyle name="Comma 16 3" xfId="119" xr:uid="{00000000-0005-0000-0000-0000C1000000}"/>
    <cellStyle name="Comma 16 4" xfId="120" xr:uid="{00000000-0005-0000-0000-0000C2000000}"/>
    <cellStyle name="Comma 16 4 2" xfId="645" xr:uid="{00000000-0005-0000-0000-0000C3000000}"/>
    <cellStyle name="Comma 16 5" xfId="121" xr:uid="{00000000-0005-0000-0000-0000C4000000}"/>
    <cellStyle name="Comma 16 5 2" xfId="646" xr:uid="{00000000-0005-0000-0000-0000C5000000}"/>
    <cellStyle name="Comma 16 6" xfId="122" xr:uid="{00000000-0005-0000-0000-0000C6000000}"/>
    <cellStyle name="Comma 16 6 2" xfId="647" xr:uid="{00000000-0005-0000-0000-0000C7000000}"/>
    <cellStyle name="Comma 16 7" xfId="123" xr:uid="{00000000-0005-0000-0000-0000C8000000}"/>
    <cellStyle name="Comma 16 7 2" xfId="648" xr:uid="{00000000-0005-0000-0000-0000C9000000}"/>
    <cellStyle name="Comma 17" xfId="124" xr:uid="{00000000-0005-0000-0000-0000CA000000}"/>
    <cellStyle name="Comma 17 2" xfId="125" xr:uid="{00000000-0005-0000-0000-0000CB000000}"/>
    <cellStyle name="Comma 17 2 2" xfId="649" xr:uid="{00000000-0005-0000-0000-0000CC000000}"/>
    <cellStyle name="Comma 17 3" xfId="579" xr:uid="{00000000-0005-0000-0000-0000CD000000}"/>
    <cellStyle name="Comma 18" xfId="126" xr:uid="{00000000-0005-0000-0000-0000CE000000}"/>
    <cellStyle name="Comma 18 2" xfId="127" xr:uid="{00000000-0005-0000-0000-0000CF000000}"/>
    <cellStyle name="Comma 18 2 2" xfId="650" xr:uid="{00000000-0005-0000-0000-0000D0000000}"/>
    <cellStyle name="Comma 18 3" xfId="578" xr:uid="{00000000-0005-0000-0000-0000D1000000}"/>
    <cellStyle name="Comma 19" xfId="128" xr:uid="{00000000-0005-0000-0000-0000D2000000}"/>
    <cellStyle name="Comma 19 2" xfId="129" xr:uid="{00000000-0005-0000-0000-0000D3000000}"/>
    <cellStyle name="Comma 19 2 2" xfId="651" xr:uid="{00000000-0005-0000-0000-0000D4000000}"/>
    <cellStyle name="Comma 19 3" xfId="577" xr:uid="{00000000-0005-0000-0000-0000D5000000}"/>
    <cellStyle name="Comma 2" xfId="130" xr:uid="{00000000-0005-0000-0000-0000D6000000}"/>
    <cellStyle name="Comma 2 2" xfId="131" xr:uid="{00000000-0005-0000-0000-0000D7000000}"/>
    <cellStyle name="Comma 2 2 2" xfId="132" xr:uid="{00000000-0005-0000-0000-0000D8000000}"/>
    <cellStyle name="Comma 2 2 2 2" xfId="133" xr:uid="{00000000-0005-0000-0000-0000D9000000}"/>
    <cellStyle name="Comma 2 2 2 2 2" xfId="652" xr:uid="{00000000-0005-0000-0000-0000DA000000}"/>
    <cellStyle name="Comma 2 2 2 3" xfId="134" xr:uid="{00000000-0005-0000-0000-0000DB000000}"/>
    <cellStyle name="Comma 2 2 2 4" xfId="135" xr:uid="{00000000-0005-0000-0000-0000DC000000}"/>
    <cellStyle name="Comma 2 2 2 4 2" xfId="653" xr:uid="{00000000-0005-0000-0000-0000DD000000}"/>
    <cellStyle name="Comma 2 2 2 5" xfId="136" xr:uid="{00000000-0005-0000-0000-0000DE000000}"/>
    <cellStyle name="Comma 2 2 2 5 2" xfId="654" xr:uid="{00000000-0005-0000-0000-0000DF000000}"/>
    <cellStyle name="Comma 2 2 2 6" xfId="137" xr:uid="{00000000-0005-0000-0000-0000E0000000}"/>
    <cellStyle name="Comma 2 2 2 6 2" xfId="655" xr:uid="{00000000-0005-0000-0000-0000E1000000}"/>
    <cellStyle name="Comma 2 2 2 7" xfId="138" xr:uid="{00000000-0005-0000-0000-0000E2000000}"/>
    <cellStyle name="Comma 2 2 2 7 2" xfId="656" xr:uid="{00000000-0005-0000-0000-0000E3000000}"/>
    <cellStyle name="Comma 2 2 3" xfId="139" xr:uid="{00000000-0005-0000-0000-0000E4000000}"/>
    <cellStyle name="Comma 2 2 4" xfId="140" xr:uid="{00000000-0005-0000-0000-0000E5000000}"/>
    <cellStyle name="Comma 2 2 4 2" xfId="657" xr:uid="{00000000-0005-0000-0000-0000E6000000}"/>
    <cellStyle name="Comma 2 2 5" xfId="141" xr:uid="{00000000-0005-0000-0000-0000E7000000}"/>
    <cellStyle name="Comma 2 2 6" xfId="142" xr:uid="{00000000-0005-0000-0000-0000E8000000}"/>
    <cellStyle name="Comma 2 2 6 2" xfId="658" xr:uid="{00000000-0005-0000-0000-0000E9000000}"/>
    <cellStyle name="Comma 2 2 7" xfId="143" xr:uid="{00000000-0005-0000-0000-0000EA000000}"/>
    <cellStyle name="Comma 2 2 7 2" xfId="659" xr:uid="{00000000-0005-0000-0000-0000EB000000}"/>
    <cellStyle name="Comma 2 2 8" xfId="144" xr:uid="{00000000-0005-0000-0000-0000EC000000}"/>
    <cellStyle name="Comma 2 2 8 2" xfId="660" xr:uid="{00000000-0005-0000-0000-0000ED000000}"/>
    <cellStyle name="Comma 2 2 9" xfId="145" xr:uid="{00000000-0005-0000-0000-0000EE000000}"/>
    <cellStyle name="Comma 2 2 9 2" xfId="661" xr:uid="{00000000-0005-0000-0000-0000EF000000}"/>
    <cellStyle name="Comma 2 3" xfId="146" xr:uid="{00000000-0005-0000-0000-0000F0000000}"/>
    <cellStyle name="Comma 2 3 2" xfId="147" xr:uid="{00000000-0005-0000-0000-0000F1000000}"/>
    <cellStyle name="Comma 2 3 2 2" xfId="148" xr:uid="{00000000-0005-0000-0000-0000F2000000}"/>
    <cellStyle name="Comma 2 3 2 2 2" xfId="662" xr:uid="{00000000-0005-0000-0000-0000F3000000}"/>
    <cellStyle name="Comma 2 3 2 3" xfId="149" xr:uid="{00000000-0005-0000-0000-0000F4000000}"/>
    <cellStyle name="Comma 2 3 2 4" xfId="150" xr:uid="{00000000-0005-0000-0000-0000F5000000}"/>
    <cellStyle name="Comma 2 3 2 4 2" xfId="663" xr:uid="{00000000-0005-0000-0000-0000F6000000}"/>
    <cellStyle name="Comma 2 3 2 5" xfId="151" xr:uid="{00000000-0005-0000-0000-0000F7000000}"/>
    <cellStyle name="Comma 2 3 2 5 2" xfId="664" xr:uid="{00000000-0005-0000-0000-0000F8000000}"/>
    <cellStyle name="Comma 2 3 2 6" xfId="152" xr:uid="{00000000-0005-0000-0000-0000F9000000}"/>
    <cellStyle name="Comma 2 3 2 6 2" xfId="665" xr:uid="{00000000-0005-0000-0000-0000FA000000}"/>
    <cellStyle name="Comma 2 3 2 7" xfId="153" xr:uid="{00000000-0005-0000-0000-0000FB000000}"/>
    <cellStyle name="Comma 2 3 2 7 2" xfId="666" xr:uid="{00000000-0005-0000-0000-0000FC000000}"/>
    <cellStyle name="Comma 2 3 3" xfId="154" xr:uid="{00000000-0005-0000-0000-0000FD000000}"/>
    <cellStyle name="Comma 2 3 4" xfId="155" xr:uid="{00000000-0005-0000-0000-0000FE000000}"/>
    <cellStyle name="Comma 2 3 4 2" xfId="667" xr:uid="{00000000-0005-0000-0000-0000FF000000}"/>
    <cellStyle name="Comma 2 3 5" xfId="156" xr:uid="{00000000-0005-0000-0000-000000010000}"/>
    <cellStyle name="Comma 2 3 6" xfId="157" xr:uid="{00000000-0005-0000-0000-000001010000}"/>
    <cellStyle name="Comma 2 3 6 2" xfId="668" xr:uid="{00000000-0005-0000-0000-000002010000}"/>
    <cellStyle name="Comma 2 3 7" xfId="158" xr:uid="{00000000-0005-0000-0000-000003010000}"/>
    <cellStyle name="Comma 2 3 7 2" xfId="669" xr:uid="{00000000-0005-0000-0000-000004010000}"/>
    <cellStyle name="Comma 2 3 8" xfId="159" xr:uid="{00000000-0005-0000-0000-000005010000}"/>
    <cellStyle name="Comma 2 3 8 2" xfId="670" xr:uid="{00000000-0005-0000-0000-000006010000}"/>
    <cellStyle name="Comma 2 3 9" xfId="160" xr:uid="{00000000-0005-0000-0000-000007010000}"/>
    <cellStyle name="Comma 2 3 9 2" xfId="671" xr:uid="{00000000-0005-0000-0000-000008010000}"/>
    <cellStyle name="Comma 2 4" xfId="161" xr:uid="{00000000-0005-0000-0000-000009010000}"/>
    <cellStyle name="Comma 2 5" xfId="162" xr:uid="{00000000-0005-0000-0000-00000A010000}"/>
    <cellStyle name="Comma 2 5 2" xfId="163" xr:uid="{00000000-0005-0000-0000-00000B010000}"/>
    <cellStyle name="Comma 2 5 2 2" xfId="672" xr:uid="{00000000-0005-0000-0000-00000C010000}"/>
    <cellStyle name="Comma 2 5 3" xfId="164" xr:uid="{00000000-0005-0000-0000-00000D010000}"/>
    <cellStyle name="Comma 2 5 4" xfId="165" xr:uid="{00000000-0005-0000-0000-00000E010000}"/>
    <cellStyle name="Comma 2 5 4 2" xfId="673" xr:uid="{00000000-0005-0000-0000-00000F010000}"/>
    <cellStyle name="Comma 2 5 5" xfId="166" xr:uid="{00000000-0005-0000-0000-000010010000}"/>
    <cellStyle name="Comma 2 5 5 2" xfId="674" xr:uid="{00000000-0005-0000-0000-000011010000}"/>
    <cellStyle name="Comma 2 5 6" xfId="167" xr:uid="{00000000-0005-0000-0000-000012010000}"/>
    <cellStyle name="Comma 2 5 6 2" xfId="675" xr:uid="{00000000-0005-0000-0000-000013010000}"/>
    <cellStyle name="Comma 2 5 7" xfId="168" xr:uid="{00000000-0005-0000-0000-000014010000}"/>
    <cellStyle name="Comma 2 5 7 2" xfId="676" xr:uid="{00000000-0005-0000-0000-000015010000}"/>
    <cellStyle name="Comma 2 6" xfId="169" xr:uid="{00000000-0005-0000-0000-000016010000}"/>
    <cellStyle name="Comma 2 6 2" xfId="170" xr:uid="{00000000-0005-0000-0000-000017010000}"/>
    <cellStyle name="Comma 2 6 2 2" xfId="677" xr:uid="{00000000-0005-0000-0000-000018010000}"/>
    <cellStyle name="Comma 2 6 3" xfId="171" xr:uid="{00000000-0005-0000-0000-000019010000}"/>
    <cellStyle name="Comma 2 6 4" xfId="172" xr:uid="{00000000-0005-0000-0000-00001A010000}"/>
    <cellStyle name="Comma 2 6 4 2" xfId="678" xr:uid="{00000000-0005-0000-0000-00001B010000}"/>
    <cellStyle name="Comma 2 6 5" xfId="173" xr:uid="{00000000-0005-0000-0000-00001C010000}"/>
    <cellStyle name="Comma 2 6 5 2" xfId="679" xr:uid="{00000000-0005-0000-0000-00001D010000}"/>
    <cellStyle name="Comma 2 6 6" xfId="174" xr:uid="{00000000-0005-0000-0000-00001E010000}"/>
    <cellStyle name="Comma 2 6 6 2" xfId="680" xr:uid="{00000000-0005-0000-0000-00001F010000}"/>
    <cellStyle name="Comma 2 6 7" xfId="175" xr:uid="{00000000-0005-0000-0000-000020010000}"/>
    <cellStyle name="Comma 2 6 7 2" xfId="681" xr:uid="{00000000-0005-0000-0000-000021010000}"/>
    <cellStyle name="Comma 2 7" xfId="176" xr:uid="{00000000-0005-0000-0000-000022010000}"/>
    <cellStyle name="Comma 2 7 2" xfId="177" xr:uid="{00000000-0005-0000-0000-000023010000}"/>
    <cellStyle name="Comma 2 7 2 2" xfId="682" xr:uid="{00000000-0005-0000-0000-000024010000}"/>
    <cellStyle name="Comma 2 7 3" xfId="576" xr:uid="{00000000-0005-0000-0000-000025010000}"/>
    <cellStyle name="Comma 2 8" xfId="911" xr:uid="{00000000-0005-0000-0000-000026010000}"/>
    <cellStyle name="Comma 20" xfId="178" xr:uid="{00000000-0005-0000-0000-000027010000}"/>
    <cellStyle name="Comma 20 2" xfId="575" xr:uid="{00000000-0005-0000-0000-000028010000}"/>
    <cellStyle name="Comma 20 3" xfId="683" xr:uid="{00000000-0005-0000-0000-000029010000}"/>
    <cellStyle name="Comma 21" xfId="179" xr:uid="{00000000-0005-0000-0000-00002A010000}"/>
    <cellStyle name="Comma 21 2" xfId="574" xr:uid="{00000000-0005-0000-0000-00002B010000}"/>
    <cellStyle name="Comma 21 3" xfId="684" xr:uid="{00000000-0005-0000-0000-00002C010000}"/>
    <cellStyle name="Comma 22" xfId="180" xr:uid="{00000000-0005-0000-0000-00002D010000}"/>
    <cellStyle name="Comma 22 2" xfId="573" xr:uid="{00000000-0005-0000-0000-00002E010000}"/>
    <cellStyle name="Comma 22 3" xfId="685" xr:uid="{00000000-0005-0000-0000-00002F010000}"/>
    <cellStyle name="Comma 23" xfId="582" xr:uid="{00000000-0005-0000-0000-000030010000}"/>
    <cellStyle name="Comma 24" xfId="889" xr:uid="{00000000-0005-0000-0000-000031010000}"/>
    <cellStyle name="Comma 25" xfId="897" xr:uid="{00000000-0005-0000-0000-000032010000}"/>
    <cellStyle name="Comma 26" xfId="887" xr:uid="{00000000-0005-0000-0000-000033010000}"/>
    <cellStyle name="Comma 27" xfId="896" xr:uid="{00000000-0005-0000-0000-000034010000}"/>
    <cellStyle name="Comma 28" xfId="882" xr:uid="{00000000-0005-0000-0000-000035010000}"/>
    <cellStyle name="Comma 29" xfId="912" xr:uid="{00000000-0005-0000-0000-000036010000}"/>
    <cellStyle name="Comma 3" xfId="181" xr:uid="{00000000-0005-0000-0000-000037010000}"/>
    <cellStyle name="Comma 3 2" xfId="182" xr:uid="{00000000-0005-0000-0000-000038010000}"/>
    <cellStyle name="Comma 3 2 2" xfId="183" xr:uid="{00000000-0005-0000-0000-000039010000}"/>
    <cellStyle name="Comma 3 2 2 2" xfId="686" xr:uid="{00000000-0005-0000-0000-00003A010000}"/>
    <cellStyle name="Comma 3 2 3" xfId="184" xr:uid="{00000000-0005-0000-0000-00003B010000}"/>
    <cellStyle name="Comma 3 2 4" xfId="185" xr:uid="{00000000-0005-0000-0000-00003C010000}"/>
    <cellStyle name="Comma 3 2 4 2" xfId="687" xr:uid="{00000000-0005-0000-0000-00003D010000}"/>
    <cellStyle name="Comma 3 2 5" xfId="186" xr:uid="{00000000-0005-0000-0000-00003E010000}"/>
    <cellStyle name="Comma 3 2 5 2" xfId="688" xr:uid="{00000000-0005-0000-0000-00003F010000}"/>
    <cellStyle name="Comma 3 2 6" xfId="187" xr:uid="{00000000-0005-0000-0000-000040010000}"/>
    <cellStyle name="Comma 3 2 6 2" xfId="689" xr:uid="{00000000-0005-0000-0000-000041010000}"/>
    <cellStyle name="Comma 3 2 7" xfId="188" xr:uid="{00000000-0005-0000-0000-000042010000}"/>
    <cellStyle name="Comma 3 2 7 2" xfId="690" xr:uid="{00000000-0005-0000-0000-000043010000}"/>
    <cellStyle name="Comma 3 3" xfId="189" xr:uid="{00000000-0005-0000-0000-000044010000}"/>
    <cellStyle name="Comma 3 4" xfId="190" xr:uid="{00000000-0005-0000-0000-000045010000}"/>
    <cellStyle name="Comma 3 4 2" xfId="691" xr:uid="{00000000-0005-0000-0000-000046010000}"/>
    <cellStyle name="Comma 3 5" xfId="191" xr:uid="{00000000-0005-0000-0000-000047010000}"/>
    <cellStyle name="Comma 3 6" xfId="192" xr:uid="{00000000-0005-0000-0000-000048010000}"/>
    <cellStyle name="Comma 3 6 2" xfId="692" xr:uid="{00000000-0005-0000-0000-000049010000}"/>
    <cellStyle name="Comma 3 7" xfId="193" xr:uid="{00000000-0005-0000-0000-00004A010000}"/>
    <cellStyle name="Comma 3 7 2" xfId="693" xr:uid="{00000000-0005-0000-0000-00004B010000}"/>
    <cellStyle name="Comma 3 8" xfId="194" xr:uid="{00000000-0005-0000-0000-00004C010000}"/>
    <cellStyle name="Comma 3 8 2" xfId="694" xr:uid="{00000000-0005-0000-0000-00004D010000}"/>
    <cellStyle name="Comma 3 9" xfId="195" xr:uid="{00000000-0005-0000-0000-00004E010000}"/>
    <cellStyle name="Comma 3 9 2" xfId="695" xr:uid="{00000000-0005-0000-0000-00004F010000}"/>
    <cellStyle name="Comma 30" xfId="913" xr:uid="{00000000-0005-0000-0000-000050010000}"/>
    <cellStyle name="Comma 4" xfId="196" xr:uid="{00000000-0005-0000-0000-000051010000}"/>
    <cellStyle name="Comma 4 2" xfId="197" xr:uid="{00000000-0005-0000-0000-000052010000}"/>
    <cellStyle name="Comma 4 2 2" xfId="198" xr:uid="{00000000-0005-0000-0000-000053010000}"/>
    <cellStyle name="Comma 4 2 2 2" xfId="696" xr:uid="{00000000-0005-0000-0000-000054010000}"/>
    <cellStyle name="Comma 4 2 3" xfId="199" xr:uid="{00000000-0005-0000-0000-000055010000}"/>
    <cellStyle name="Comma 4 2 4" xfId="200" xr:uid="{00000000-0005-0000-0000-000056010000}"/>
    <cellStyle name="Comma 4 2 4 2" xfId="697" xr:uid="{00000000-0005-0000-0000-000057010000}"/>
    <cellStyle name="Comma 4 2 5" xfId="201" xr:uid="{00000000-0005-0000-0000-000058010000}"/>
    <cellStyle name="Comma 4 2 5 2" xfId="698" xr:uid="{00000000-0005-0000-0000-000059010000}"/>
    <cellStyle name="Comma 4 2 6" xfId="202" xr:uid="{00000000-0005-0000-0000-00005A010000}"/>
    <cellStyle name="Comma 4 2 6 2" xfId="699" xr:uid="{00000000-0005-0000-0000-00005B010000}"/>
    <cellStyle name="Comma 4 2 7" xfId="203" xr:uid="{00000000-0005-0000-0000-00005C010000}"/>
    <cellStyle name="Comma 4 2 7 2" xfId="700" xr:uid="{00000000-0005-0000-0000-00005D010000}"/>
    <cellStyle name="Comma 4 3" xfId="204" xr:uid="{00000000-0005-0000-0000-00005E010000}"/>
    <cellStyle name="Comma 4 4" xfId="205" xr:uid="{00000000-0005-0000-0000-00005F010000}"/>
    <cellStyle name="Comma 4 4 2" xfId="701" xr:uid="{00000000-0005-0000-0000-000060010000}"/>
    <cellStyle name="Comma 4 5" xfId="206" xr:uid="{00000000-0005-0000-0000-000061010000}"/>
    <cellStyle name="Comma 4 6" xfId="207" xr:uid="{00000000-0005-0000-0000-000062010000}"/>
    <cellStyle name="Comma 4 6 2" xfId="702" xr:uid="{00000000-0005-0000-0000-000063010000}"/>
    <cellStyle name="Comma 4 7" xfId="208" xr:uid="{00000000-0005-0000-0000-000064010000}"/>
    <cellStyle name="Comma 4 7 2" xfId="703" xr:uid="{00000000-0005-0000-0000-000065010000}"/>
    <cellStyle name="Comma 4 8" xfId="209" xr:uid="{00000000-0005-0000-0000-000066010000}"/>
    <cellStyle name="Comma 4 8 2" xfId="704" xr:uid="{00000000-0005-0000-0000-000067010000}"/>
    <cellStyle name="Comma 4 9" xfId="210" xr:uid="{00000000-0005-0000-0000-000068010000}"/>
    <cellStyle name="Comma 4 9 2" xfId="705" xr:uid="{00000000-0005-0000-0000-000069010000}"/>
    <cellStyle name="Comma 5" xfId="211" xr:uid="{00000000-0005-0000-0000-00006A010000}"/>
    <cellStyle name="Comma 6" xfId="212" xr:uid="{00000000-0005-0000-0000-00006B010000}"/>
    <cellStyle name="Comma 7" xfId="213" xr:uid="{00000000-0005-0000-0000-00006C010000}"/>
    <cellStyle name="Comma 7 2" xfId="214" xr:uid="{00000000-0005-0000-0000-00006D010000}"/>
    <cellStyle name="Comma 7 2 2" xfId="706" xr:uid="{00000000-0005-0000-0000-00006E010000}"/>
    <cellStyle name="Comma 7 3" xfId="215" xr:uid="{00000000-0005-0000-0000-00006F010000}"/>
    <cellStyle name="Comma 7 4" xfId="216" xr:uid="{00000000-0005-0000-0000-000070010000}"/>
    <cellStyle name="Comma 7 4 2" xfId="707" xr:uid="{00000000-0005-0000-0000-000071010000}"/>
    <cellStyle name="Comma 7 5" xfId="217" xr:uid="{00000000-0005-0000-0000-000072010000}"/>
    <cellStyle name="Comma 7 5 2" xfId="708" xr:uid="{00000000-0005-0000-0000-000073010000}"/>
    <cellStyle name="Comma 7 6" xfId="218" xr:uid="{00000000-0005-0000-0000-000074010000}"/>
    <cellStyle name="Comma 7 6 2" xfId="709" xr:uid="{00000000-0005-0000-0000-000075010000}"/>
    <cellStyle name="Comma 7 7" xfId="219" xr:uid="{00000000-0005-0000-0000-000076010000}"/>
    <cellStyle name="Comma 7 7 2" xfId="710" xr:uid="{00000000-0005-0000-0000-000077010000}"/>
    <cellStyle name="Comma 8" xfId="220" xr:uid="{00000000-0005-0000-0000-000078010000}"/>
    <cellStyle name="Comma 8 2" xfId="221" xr:uid="{00000000-0005-0000-0000-000079010000}"/>
    <cellStyle name="Comma 8 2 2" xfId="711" xr:uid="{00000000-0005-0000-0000-00007A010000}"/>
    <cellStyle name="Comma 8 3" xfId="222" xr:uid="{00000000-0005-0000-0000-00007B010000}"/>
    <cellStyle name="Comma 8 4" xfId="223" xr:uid="{00000000-0005-0000-0000-00007C010000}"/>
    <cellStyle name="Comma 8 4 2" xfId="712" xr:uid="{00000000-0005-0000-0000-00007D010000}"/>
    <cellStyle name="Comma 8 5" xfId="224" xr:uid="{00000000-0005-0000-0000-00007E010000}"/>
    <cellStyle name="Comma 8 5 2" xfId="713" xr:uid="{00000000-0005-0000-0000-00007F010000}"/>
    <cellStyle name="Comma 8 6" xfId="225" xr:uid="{00000000-0005-0000-0000-000080010000}"/>
    <cellStyle name="Comma 8 6 2" xfId="714" xr:uid="{00000000-0005-0000-0000-000081010000}"/>
    <cellStyle name="Comma 8 7" xfId="226" xr:uid="{00000000-0005-0000-0000-000082010000}"/>
    <cellStyle name="Comma 8 7 2" xfId="715" xr:uid="{00000000-0005-0000-0000-000083010000}"/>
    <cellStyle name="Comma 9" xfId="227" xr:uid="{00000000-0005-0000-0000-000084010000}"/>
    <cellStyle name="Comma 9 2" xfId="228" xr:uid="{00000000-0005-0000-0000-000085010000}"/>
    <cellStyle name="Comma 9 2 2" xfId="716" xr:uid="{00000000-0005-0000-0000-000086010000}"/>
    <cellStyle name="Comma 9 3" xfId="229" xr:uid="{00000000-0005-0000-0000-000087010000}"/>
    <cellStyle name="Comma 9 4" xfId="230" xr:uid="{00000000-0005-0000-0000-000088010000}"/>
    <cellStyle name="Comma 9 4 2" xfId="717" xr:uid="{00000000-0005-0000-0000-000089010000}"/>
    <cellStyle name="Comma 9 5" xfId="231" xr:uid="{00000000-0005-0000-0000-00008A010000}"/>
    <cellStyle name="Comma 9 5 2" xfId="718" xr:uid="{00000000-0005-0000-0000-00008B010000}"/>
    <cellStyle name="Comma 9 6" xfId="232" xr:uid="{00000000-0005-0000-0000-00008C010000}"/>
    <cellStyle name="Comma 9 6 2" xfId="719" xr:uid="{00000000-0005-0000-0000-00008D010000}"/>
    <cellStyle name="Comma 9 7" xfId="233" xr:uid="{00000000-0005-0000-0000-00008E010000}"/>
    <cellStyle name="Comma 9 7 2" xfId="720" xr:uid="{00000000-0005-0000-0000-00008F010000}"/>
    <cellStyle name="Comma_2006 SEFA Master" xfId="234" xr:uid="{00000000-0005-0000-0000-000090010000}"/>
    <cellStyle name="Currency 2" xfId="235" xr:uid="{00000000-0005-0000-0000-000091010000}"/>
    <cellStyle name="Currency 2 2" xfId="236" xr:uid="{00000000-0005-0000-0000-000092010000}"/>
    <cellStyle name="Currency 2 2 2" xfId="237" xr:uid="{00000000-0005-0000-0000-000093010000}"/>
    <cellStyle name="Currency 2 2 2 2" xfId="721" xr:uid="{00000000-0005-0000-0000-000094010000}"/>
    <cellStyle name="Currency 2 2 3" xfId="238" xr:uid="{00000000-0005-0000-0000-000095010000}"/>
    <cellStyle name="Currency 2 2 4" xfId="239" xr:uid="{00000000-0005-0000-0000-000096010000}"/>
    <cellStyle name="Currency 2 2 4 2" xfId="722" xr:uid="{00000000-0005-0000-0000-000097010000}"/>
    <cellStyle name="Currency 2 2 5" xfId="240" xr:uid="{00000000-0005-0000-0000-000098010000}"/>
    <cellStyle name="Currency 2 2 5 2" xfId="723" xr:uid="{00000000-0005-0000-0000-000099010000}"/>
    <cellStyle name="Currency 2 2 6" xfId="241" xr:uid="{00000000-0005-0000-0000-00009A010000}"/>
    <cellStyle name="Currency 2 2 6 2" xfId="724" xr:uid="{00000000-0005-0000-0000-00009B010000}"/>
    <cellStyle name="Currency 2 2 7" xfId="242" xr:uid="{00000000-0005-0000-0000-00009C010000}"/>
    <cellStyle name="Currency 2 2 7 2" xfId="725" xr:uid="{00000000-0005-0000-0000-00009D010000}"/>
    <cellStyle name="Currency 2 3" xfId="243" xr:uid="{00000000-0005-0000-0000-00009E010000}"/>
    <cellStyle name="Currency 2 4" xfId="244" xr:uid="{00000000-0005-0000-0000-00009F010000}"/>
    <cellStyle name="Currency 2 4 2" xfId="726" xr:uid="{00000000-0005-0000-0000-0000A0010000}"/>
    <cellStyle name="Currency 2 5" xfId="245" xr:uid="{00000000-0005-0000-0000-0000A1010000}"/>
    <cellStyle name="Currency 2 6" xfId="246" xr:uid="{00000000-0005-0000-0000-0000A2010000}"/>
    <cellStyle name="Currency 2 6 2" xfId="727" xr:uid="{00000000-0005-0000-0000-0000A3010000}"/>
    <cellStyle name="Currency 2 7" xfId="247" xr:uid="{00000000-0005-0000-0000-0000A4010000}"/>
    <cellStyle name="Currency 2 7 2" xfId="728" xr:uid="{00000000-0005-0000-0000-0000A5010000}"/>
    <cellStyle name="Currency 2 8" xfId="248" xr:uid="{00000000-0005-0000-0000-0000A6010000}"/>
    <cellStyle name="Currency 2 8 2" xfId="729" xr:uid="{00000000-0005-0000-0000-0000A7010000}"/>
    <cellStyle name="Currency 2 9" xfId="249" xr:uid="{00000000-0005-0000-0000-0000A8010000}"/>
    <cellStyle name="Currency 2 9 2" xfId="730" xr:uid="{00000000-0005-0000-0000-0000A9010000}"/>
    <cellStyle name="Currency 3" xfId="250" xr:uid="{00000000-0005-0000-0000-0000AA010000}"/>
    <cellStyle name="Currency 3 2" xfId="251" xr:uid="{00000000-0005-0000-0000-0000AB010000}"/>
    <cellStyle name="Currency 3 3" xfId="252" xr:uid="{00000000-0005-0000-0000-0000AC010000}"/>
    <cellStyle name="Currency 3 3 2" xfId="731" xr:uid="{00000000-0005-0000-0000-0000AD010000}"/>
    <cellStyle name="Currency 3 4" xfId="253" xr:uid="{00000000-0005-0000-0000-0000AE010000}"/>
    <cellStyle name="Currency 3 5" xfId="254" xr:uid="{00000000-0005-0000-0000-0000AF010000}"/>
    <cellStyle name="Currency 3 5 2" xfId="732" xr:uid="{00000000-0005-0000-0000-0000B0010000}"/>
    <cellStyle name="Currency 3 6" xfId="255" xr:uid="{00000000-0005-0000-0000-0000B1010000}"/>
    <cellStyle name="Currency 3 6 2" xfId="733" xr:uid="{00000000-0005-0000-0000-0000B2010000}"/>
    <cellStyle name="Currency 3 7" xfId="256" xr:uid="{00000000-0005-0000-0000-0000B3010000}"/>
    <cellStyle name="Currency 3 7 2" xfId="734" xr:uid="{00000000-0005-0000-0000-0000B4010000}"/>
    <cellStyle name="Currency 3 8" xfId="257" xr:uid="{00000000-0005-0000-0000-0000B5010000}"/>
    <cellStyle name="Currency 3 8 2" xfId="735" xr:uid="{00000000-0005-0000-0000-0000B6010000}"/>
    <cellStyle name="Currency 4" xfId="258" xr:uid="{00000000-0005-0000-0000-0000B7010000}"/>
    <cellStyle name="Currency 4 2" xfId="259" xr:uid="{00000000-0005-0000-0000-0000B8010000}"/>
    <cellStyle name="Currency 4 2 2" xfId="736" xr:uid="{00000000-0005-0000-0000-0000B9010000}"/>
    <cellStyle name="Currency 4 3" xfId="572" xr:uid="{00000000-0005-0000-0000-0000BA010000}"/>
    <cellStyle name="Excel Built-in Comma [0]" xfId="260" xr:uid="{00000000-0005-0000-0000-0000BB010000}"/>
    <cellStyle name="Explanatory Text" xfId="261" builtinId="53" customBuiltin="1"/>
    <cellStyle name="Good" xfId="262" builtinId="26" customBuiltin="1"/>
    <cellStyle name="Heading 1" xfId="263" builtinId="16" customBuiltin="1"/>
    <cellStyle name="Heading 2" xfId="264" builtinId="17" customBuiltin="1"/>
    <cellStyle name="Heading 3" xfId="265" builtinId="18" customBuiltin="1"/>
    <cellStyle name="Heading 4" xfId="266" builtinId="19" customBuiltin="1"/>
    <cellStyle name="Hyperlink" xfId="917" builtinId="8"/>
    <cellStyle name="Hyperlink 2" xfId="267" xr:uid="{00000000-0005-0000-0000-0000C3010000}"/>
    <cellStyle name="Hyperlink 3" xfId="895" xr:uid="{00000000-0005-0000-0000-0000C4010000}"/>
    <cellStyle name="Hyperlink_01130_AA-F-17_Master_2009" xfId="918" xr:uid="{00000000-0005-0000-0000-0000C5010000}"/>
    <cellStyle name="Input" xfId="268" builtinId="20" customBuiltin="1"/>
    <cellStyle name="Linked Cell" xfId="269" builtinId="24" customBuiltin="1"/>
    <cellStyle name="Neutral" xfId="270" builtinId="28" customBuiltin="1"/>
    <cellStyle name="Normal" xfId="0" builtinId="0"/>
    <cellStyle name="Normal 2" xfId="271" xr:uid="{00000000-0005-0000-0000-0000CA010000}"/>
    <cellStyle name="Normal 2 2" xfId="272" xr:uid="{00000000-0005-0000-0000-0000CB010000}"/>
    <cellStyle name="Normal 2 2 2" xfId="273" xr:uid="{00000000-0005-0000-0000-0000CC010000}"/>
    <cellStyle name="Normal 2 2 2 2" xfId="274" xr:uid="{00000000-0005-0000-0000-0000CD010000}"/>
    <cellStyle name="Normal 2 2 2 3" xfId="275" xr:uid="{00000000-0005-0000-0000-0000CE010000}"/>
    <cellStyle name="Normal 2 2 2 4" xfId="276" xr:uid="{00000000-0005-0000-0000-0000CF010000}"/>
    <cellStyle name="Normal 2 2 2 5" xfId="277" xr:uid="{00000000-0005-0000-0000-0000D0010000}"/>
    <cellStyle name="Normal 2 2 2 6" xfId="278" xr:uid="{00000000-0005-0000-0000-0000D1010000}"/>
    <cellStyle name="Normal 2 2 3" xfId="279" xr:uid="{00000000-0005-0000-0000-0000D2010000}"/>
    <cellStyle name="Normal 2 2 4" xfId="280" xr:uid="{00000000-0005-0000-0000-0000D3010000}"/>
    <cellStyle name="Normal 2 2 5" xfId="281" xr:uid="{00000000-0005-0000-0000-0000D4010000}"/>
    <cellStyle name="Normal 2 2 6" xfId="282" xr:uid="{00000000-0005-0000-0000-0000D5010000}"/>
    <cellStyle name="Normal 2 2 7" xfId="283" xr:uid="{00000000-0005-0000-0000-0000D6010000}"/>
    <cellStyle name="Normal 2 2 8" xfId="284" xr:uid="{00000000-0005-0000-0000-0000D7010000}"/>
    <cellStyle name="Normal 2 3" xfId="285" xr:uid="{00000000-0005-0000-0000-0000D8010000}"/>
    <cellStyle name="Normal 2 3 2" xfId="286" xr:uid="{00000000-0005-0000-0000-0000D9010000}"/>
    <cellStyle name="Normal 2 3 2 2" xfId="287" xr:uid="{00000000-0005-0000-0000-0000DA010000}"/>
    <cellStyle name="Normal 2 3 2 3" xfId="288" xr:uid="{00000000-0005-0000-0000-0000DB010000}"/>
    <cellStyle name="Normal 2 3 2 4" xfId="289" xr:uid="{00000000-0005-0000-0000-0000DC010000}"/>
    <cellStyle name="Normal 2 3 2 5" xfId="290" xr:uid="{00000000-0005-0000-0000-0000DD010000}"/>
    <cellStyle name="Normal 2 3 2 6" xfId="291" xr:uid="{00000000-0005-0000-0000-0000DE010000}"/>
    <cellStyle name="Normal 2 3 3" xfId="292" xr:uid="{00000000-0005-0000-0000-0000DF010000}"/>
    <cellStyle name="Normal 2 3 4" xfId="293" xr:uid="{00000000-0005-0000-0000-0000E0010000}"/>
    <cellStyle name="Normal 2 3 5" xfId="294" xr:uid="{00000000-0005-0000-0000-0000E1010000}"/>
    <cellStyle name="Normal 2 3 6" xfId="295" xr:uid="{00000000-0005-0000-0000-0000E2010000}"/>
    <cellStyle name="Normal 2 3 7" xfId="296" xr:uid="{00000000-0005-0000-0000-0000E3010000}"/>
    <cellStyle name="Normal 2 3 8" xfId="297" xr:uid="{00000000-0005-0000-0000-0000E4010000}"/>
    <cellStyle name="Normal 2 4" xfId="298" xr:uid="{00000000-0005-0000-0000-0000E5010000}"/>
    <cellStyle name="Normal 2 4 2" xfId="299" xr:uid="{00000000-0005-0000-0000-0000E6010000}"/>
    <cellStyle name="Normal 2 4 2 2" xfId="300" xr:uid="{00000000-0005-0000-0000-0000E7010000}"/>
    <cellStyle name="Normal 2 4 2 3" xfId="301" xr:uid="{00000000-0005-0000-0000-0000E8010000}"/>
    <cellStyle name="Normal 2 4 2 4" xfId="302" xr:uid="{00000000-0005-0000-0000-0000E9010000}"/>
    <cellStyle name="Normal 2 4 2 5" xfId="303" xr:uid="{00000000-0005-0000-0000-0000EA010000}"/>
    <cellStyle name="Normal 2 4 2 6" xfId="304" xr:uid="{00000000-0005-0000-0000-0000EB010000}"/>
    <cellStyle name="Normal 2 4 2 7" xfId="305" xr:uid="{00000000-0005-0000-0000-0000EC010000}"/>
    <cellStyle name="Normal 2 4 3" xfId="306" xr:uid="{00000000-0005-0000-0000-0000ED010000}"/>
    <cellStyle name="Normal 2 4 4" xfId="307" xr:uid="{00000000-0005-0000-0000-0000EE010000}"/>
    <cellStyle name="Normal 2 4 5" xfId="308" xr:uid="{00000000-0005-0000-0000-0000EF010000}"/>
    <cellStyle name="Normal 2 4 6" xfId="309" xr:uid="{00000000-0005-0000-0000-0000F0010000}"/>
    <cellStyle name="Normal 2 4 7" xfId="310" xr:uid="{00000000-0005-0000-0000-0000F1010000}"/>
    <cellStyle name="Normal 2 4 8" xfId="311" xr:uid="{00000000-0005-0000-0000-0000F2010000}"/>
    <cellStyle name="Normal 2 5" xfId="312" xr:uid="{00000000-0005-0000-0000-0000F3010000}"/>
    <cellStyle name="Normal 2 6" xfId="313" xr:uid="{00000000-0005-0000-0000-0000F4010000}"/>
    <cellStyle name="Normal 2 6 2" xfId="314" xr:uid="{00000000-0005-0000-0000-0000F5010000}"/>
    <cellStyle name="Normal 2 6 3" xfId="315" xr:uid="{00000000-0005-0000-0000-0000F6010000}"/>
    <cellStyle name="Normal 2 6 4" xfId="316" xr:uid="{00000000-0005-0000-0000-0000F7010000}"/>
    <cellStyle name="Normal 2 6 5" xfId="317" xr:uid="{00000000-0005-0000-0000-0000F8010000}"/>
    <cellStyle name="Normal 2 6 6" xfId="318" xr:uid="{00000000-0005-0000-0000-0000F9010000}"/>
    <cellStyle name="Normal 2 7" xfId="319" xr:uid="{00000000-0005-0000-0000-0000FA010000}"/>
    <cellStyle name="Normal 2 7 2" xfId="571" xr:uid="{00000000-0005-0000-0000-0000FB010000}"/>
    <cellStyle name="Normal 3" xfId="320" xr:uid="{00000000-0005-0000-0000-0000FC010000}"/>
    <cellStyle name="Normal 3 2" xfId="910" xr:uid="{00000000-0005-0000-0000-0000FD010000}"/>
    <cellStyle name="Normal 4" xfId="566" xr:uid="{00000000-0005-0000-0000-0000FE010000}"/>
    <cellStyle name="Normal 5" xfId="914" xr:uid="{00000000-0005-0000-0000-0000FF010000}"/>
    <cellStyle name="Normal 6" xfId="915" xr:uid="{00000000-0005-0000-0000-000000020000}"/>
    <cellStyle name="Normal 7" xfId="916" xr:uid="{00000000-0005-0000-0000-000001020000}"/>
    <cellStyle name="Normal 8" xfId="919" xr:uid="{00000000-0005-0000-0000-000002020000}"/>
    <cellStyle name="Normal_04_sefa_form" xfId="321" xr:uid="{00000000-0005-0000-0000-000003020000}"/>
    <cellStyle name="Normal_2006 SEFA Master" xfId="322" xr:uid="{00000000-0005-0000-0000-000004020000}"/>
    <cellStyle name="Note" xfId="323" builtinId="10" customBuiltin="1"/>
    <cellStyle name="Note 2" xfId="324" xr:uid="{00000000-0005-0000-0000-000006020000}"/>
    <cellStyle name="Note 2 2" xfId="325" xr:uid="{00000000-0005-0000-0000-000007020000}"/>
    <cellStyle name="Note 2 2 2" xfId="326" xr:uid="{00000000-0005-0000-0000-000008020000}"/>
    <cellStyle name="Note 2 2 2 2" xfId="737" xr:uid="{00000000-0005-0000-0000-000009020000}"/>
    <cellStyle name="Note 2 2 3" xfId="327" xr:uid="{00000000-0005-0000-0000-00000A020000}"/>
    <cellStyle name="Note 2 2 4" xfId="328" xr:uid="{00000000-0005-0000-0000-00000B020000}"/>
    <cellStyle name="Note 2 2 4 2" xfId="738" xr:uid="{00000000-0005-0000-0000-00000C020000}"/>
    <cellStyle name="Note 2 2 5" xfId="329" xr:uid="{00000000-0005-0000-0000-00000D020000}"/>
    <cellStyle name="Note 2 2 5 2" xfId="739" xr:uid="{00000000-0005-0000-0000-00000E020000}"/>
    <cellStyle name="Note 2 2 6" xfId="330" xr:uid="{00000000-0005-0000-0000-00000F020000}"/>
    <cellStyle name="Note 2 2 6 2" xfId="740" xr:uid="{00000000-0005-0000-0000-000010020000}"/>
    <cellStyle name="Note 2 2 7" xfId="331" xr:uid="{00000000-0005-0000-0000-000011020000}"/>
    <cellStyle name="Note 2 2 7 2" xfId="741" xr:uid="{00000000-0005-0000-0000-000012020000}"/>
    <cellStyle name="Note 2 3" xfId="332" xr:uid="{00000000-0005-0000-0000-000013020000}"/>
    <cellStyle name="Note 2 4" xfId="333" xr:uid="{00000000-0005-0000-0000-000014020000}"/>
    <cellStyle name="Note 2 4 2" xfId="742" xr:uid="{00000000-0005-0000-0000-000015020000}"/>
    <cellStyle name="Note 2 5" xfId="334" xr:uid="{00000000-0005-0000-0000-000016020000}"/>
    <cellStyle name="Note 2 6" xfId="335" xr:uid="{00000000-0005-0000-0000-000017020000}"/>
    <cellStyle name="Note 2 6 2" xfId="743" xr:uid="{00000000-0005-0000-0000-000018020000}"/>
    <cellStyle name="Note 2 7" xfId="336" xr:uid="{00000000-0005-0000-0000-000019020000}"/>
    <cellStyle name="Note 2 7 2" xfId="744" xr:uid="{00000000-0005-0000-0000-00001A020000}"/>
    <cellStyle name="Note 2 8" xfId="337" xr:uid="{00000000-0005-0000-0000-00001B020000}"/>
    <cellStyle name="Note 2 8 2" xfId="745" xr:uid="{00000000-0005-0000-0000-00001C020000}"/>
    <cellStyle name="Note 2 9" xfId="338" xr:uid="{00000000-0005-0000-0000-00001D020000}"/>
    <cellStyle name="Note 2 9 2" xfId="746" xr:uid="{00000000-0005-0000-0000-00001E020000}"/>
    <cellStyle name="Note 3" xfId="339" xr:uid="{00000000-0005-0000-0000-00001F020000}"/>
    <cellStyle name="Note 3 2" xfId="340" xr:uid="{00000000-0005-0000-0000-000020020000}"/>
    <cellStyle name="Note 3 2 2" xfId="341" xr:uid="{00000000-0005-0000-0000-000021020000}"/>
    <cellStyle name="Note 3 2 2 2" xfId="747" xr:uid="{00000000-0005-0000-0000-000022020000}"/>
    <cellStyle name="Note 3 2 3" xfId="342" xr:uid="{00000000-0005-0000-0000-000023020000}"/>
    <cellStyle name="Note 3 2 4" xfId="343" xr:uid="{00000000-0005-0000-0000-000024020000}"/>
    <cellStyle name="Note 3 2 4 2" xfId="748" xr:uid="{00000000-0005-0000-0000-000025020000}"/>
    <cellStyle name="Note 3 2 5" xfId="344" xr:uid="{00000000-0005-0000-0000-000026020000}"/>
    <cellStyle name="Note 3 2 5 2" xfId="749" xr:uid="{00000000-0005-0000-0000-000027020000}"/>
    <cellStyle name="Note 3 2 6" xfId="345" xr:uid="{00000000-0005-0000-0000-000028020000}"/>
    <cellStyle name="Note 3 2 6 2" xfId="750" xr:uid="{00000000-0005-0000-0000-000029020000}"/>
    <cellStyle name="Note 3 2 7" xfId="346" xr:uid="{00000000-0005-0000-0000-00002A020000}"/>
    <cellStyle name="Note 3 2 7 2" xfId="751" xr:uid="{00000000-0005-0000-0000-00002B020000}"/>
    <cellStyle name="Note 3 3" xfId="347" xr:uid="{00000000-0005-0000-0000-00002C020000}"/>
    <cellStyle name="Note 3 4" xfId="348" xr:uid="{00000000-0005-0000-0000-00002D020000}"/>
    <cellStyle name="Note 3 4 2" xfId="752" xr:uid="{00000000-0005-0000-0000-00002E020000}"/>
    <cellStyle name="Note 3 5" xfId="349" xr:uid="{00000000-0005-0000-0000-00002F020000}"/>
    <cellStyle name="Note 3 6" xfId="350" xr:uid="{00000000-0005-0000-0000-000030020000}"/>
    <cellStyle name="Note 3 6 2" xfId="753" xr:uid="{00000000-0005-0000-0000-000031020000}"/>
    <cellStyle name="Note 3 7" xfId="351" xr:uid="{00000000-0005-0000-0000-000032020000}"/>
    <cellStyle name="Note 3 7 2" xfId="754" xr:uid="{00000000-0005-0000-0000-000033020000}"/>
    <cellStyle name="Note 3 8" xfId="352" xr:uid="{00000000-0005-0000-0000-000034020000}"/>
    <cellStyle name="Note 3 8 2" xfId="755" xr:uid="{00000000-0005-0000-0000-000035020000}"/>
    <cellStyle name="Note 3 9" xfId="353" xr:uid="{00000000-0005-0000-0000-000036020000}"/>
    <cellStyle name="Note 3 9 2" xfId="756" xr:uid="{00000000-0005-0000-0000-000037020000}"/>
    <cellStyle name="Note 4" xfId="354" xr:uid="{00000000-0005-0000-0000-000038020000}"/>
    <cellStyle name="Note 4 2" xfId="355" xr:uid="{00000000-0005-0000-0000-000039020000}"/>
    <cellStyle name="Note 4 2 2" xfId="757" xr:uid="{00000000-0005-0000-0000-00003A020000}"/>
    <cellStyle name="Note 4 3" xfId="356" xr:uid="{00000000-0005-0000-0000-00003B020000}"/>
    <cellStyle name="Note 4 4" xfId="357" xr:uid="{00000000-0005-0000-0000-00003C020000}"/>
    <cellStyle name="Note 4 4 2" xfId="758" xr:uid="{00000000-0005-0000-0000-00003D020000}"/>
    <cellStyle name="Note 4 5" xfId="358" xr:uid="{00000000-0005-0000-0000-00003E020000}"/>
    <cellStyle name="Note 4 5 2" xfId="759" xr:uid="{00000000-0005-0000-0000-00003F020000}"/>
    <cellStyle name="Note 4 6" xfId="359" xr:uid="{00000000-0005-0000-0000-000040020000}"/>
    <cellStyle name="Note 4 6 2" xfId="760" xr:uid="{00000000-0005-0000-0000-000041020000}"/>
    <cellStyle name="Note 4 7" xfId="360" xr:uid="{00000000-0005-0000-0000-000042020000}"/>
    <cellStyle name="Note 4 7 2" xfId="761" xr:uid="{00000000-0005-0000-0000-000043020000}"/>
    <cellStyle name="Note 5" xfId="361" xr:uid="{00000000-0005-0000-0000-000044020000}"/>
    <cellStyle name="Note 5 2" xfId="362" xr:uid="{00000000-0005-0000-0000-000045020000}"/>
    <cellStyle name="Note 5 2 2" xfId="762" xr:uid="{00000000-0005-0000-0000-000046020000}"/>
    <cellStyle name="Note 5 3" xfId="363" xr:uid="{00000000-0005-0000-0000-000047020000}"/>
    <cellStyle name="Note 5 4" xfId="364" xr:uid="{00000000-0005-0000-0000-000048020000}"/>
    <cellStyle name="Note 5 4 2" xfId="763" xr:uid="{00000000-0005-0000-0000-000049020000}"/>
    <cellStyle name="Note 5 5" xfId="365" xr:uid="{00000000-0005-0000-0000-00004A020000}"/>
    <cellStyle name="Note 5 5 2" xfId="764" xr:uid="{00000000-0005-0000-0000-00004B020000}"/>
    <cellStyle name="Note 5 6" xfId="366" xr:uid="{00000000-0005-0000-0000-00004C020000}"/>
    <cellStyle name="Note 5 6 2" xfId="765" xr:uid="{00000000-0005-0000-0000-00004D020000}"/>
    <cellStyle name="Note 5 7" xfId="367" xr:uid="{00000000-0005-0000-0000-00004E020000}"/>
    <cellStyle name="Note 5 7 2" xfId="766" xr:uid="{00000000-0005-0000-0000-00004F020000}"/>
    <cellStyle name="Note 6" xfId="368" xr:uid="{00000000-0005-0000-0000-000050020000}"/>
    <cellStyle name="Note 6 2" xfId="570" xr:uid="{00000000-0005-0000-0000-000051020000}"/>
    <cellStyle name="Note 6 3" xfId="767" xr:uid="{00000000-0005-0000-0000-000052020000}"/>
    <cellStyle name="Output" xfId="369" builtinId="21" customBuiltin="1"/>
    <cellStyle name="Percent 2" xfId="565" xr:uid="{00000000-0005-0000-0000-000054020000}"/>
    <cellStyle name="PSChar" xfId="370" xr:uid="{00000000-0005-0000-0000-000055020000}"/>
    <cellStyle name="PSChar 2" xfId="371" xr:uid="{00000000-0005-0000-0000-000056020000}"/>
    <cellStyle name="PSChar 2 2" xfId="372" xr:uid="{00000000-0005-0000-0000-000057020000}"/>
    <cellStyle name="PSChar 2 2 2" xfId="373" xr:uid="{00000000-0005-0000-0000-000058020000}"/>
    <cellStyle name="PSChar 2 2 2 2" xfId="768" xr:uid="{00000000-0005-0000-0000-000059020000}"/>
    <cellStyle name="PSChar 2 2 3" xfId="374" xr:uid="{00000000-0005-0000-0000-00005A020000}"/>
    <cellStyle name="PSChar 2 2 4" xfId="375" xr:uid="{00000000-0005-0000-0000-00005B020000}"/>
    <cellStyle name="PSChar 2 2 4 2" xfId="769" xr:uid="{00000000-0005-0000-0000-00005C020000}"/>
    <cellStyle name="PSChar 2 2 5" xfId="376" xr:uid="{00000000-0005-0000-0000-00005D020000}"/>
    <cellStyle name="PSChar 2 2 5 2" xfId="770" xr:uid="{00000000-0005-0000-0000-00005E020000}"/>
    <cellStyle name="PSChar 2 2 6" xfId="377" xr:uid="{00000000-0005-0000-0000-00005F020000}"/>
    <cellStyle name="PSChar 2 2 6 2" xfId="771" xr:uid="{00000000-0005-0000-0000-000060020000}"/>
    <cellStyle name="PSChar 2 2 7" xfId="378" xr:uid="{00000000-0005-0000-0000-000061020000}"/>
    <cellStyle name="PSChar 2 2 7 2" xfId="772" xr:uid="{00000000-0005-0000-0000-000062020000}"/>
    <cellStyle name="PSChar 2 3" xfId="379" xr:uid="{00000000-0005-0000-0000-000063020000}"/>
    <cellStyle name="PSChar 2 4" xfId="380" xr:uid="{00000000-0005-0000-0000-000064020000}"/>
    <cellStyle name="PSChar 2 4 2" xfId="773" xr:uid="{00000000-0005-0000-0000-000065020000}"/>
    <cellStyle name="PSChar 2 5" xfId="381" xr:uid="{00000000-0005-0000-0000-000066020000}"/>
    <cellStyle name="PSChar 2 6" xfId="382" xr:uid="{00000000-0005-0000-0000-000067020000}"/>
    <cellStyle name="PSChar 2 6 2" xfId="774" xr:uid="{00000000-0005-0000-0000-000068020000}"/>
    <cellStyle name="PSChar 2 7" xfId="383" xr:uid="{00000000-0005-0000-0000-000069020000}"/>
    <cellStyle name="PSChar 2 7 2" xfId="775" xr:uid="{00000000-0005-0000-0000-00006A020000}"/>
    <cellStyle name="PSChar 2 8" xfId="384" xr:uid="{00000000-0005-0000-0000-00006B020000}"/>
    <cellStyle name="PSChar 2 8 2" xfId="776" xr:uid="{00000000-0005-0000-0000-00006C020000}"/>
    <cellStyle name="PSChar 2 9" xfId="385" xr:uid="{00000000-0005-0000-0000-00006D020000}"/>
    <cellStyle name="PSChar 2 9 2" xfId="777" xr:uid="{00000000-0005-0000-0000-00006E020000}"/>
    <cellStyle name="PSChar 3" xfId="386" xr:uid="{00000000-0005-0000-0000-00006F020000}"/>
    <cellStyle name="PSChar 3 2" xfId="387" xr:uid="{00000000-0005-0000-0000-000070020000}"/>
    <cellStyle name="PSChar 3 2 2" xfId="388" xr:uid="{00000000-0005-0000-0000-000071020000}"/>
    <cellStyle name="PSChar 3 2 2 2" xfId="778" xr:uid="{00000000-0005-0000-0000-000072020000}"/>
    <cellStyle name="PSChar 3 2 3" xfId="389" xr:uid="{00000000-0005-0000-0000-000073020000}"/>
    <cellStyle name="PSChar 3 2 4" xfId="390" xr:uid="{00000000-0005-0000-0000-000074020000}"/>
    <cellStyle name="PSChar 3 2 4 2" xfId="779" xr:uid="{00000000-0005-0000-0000-000075020000}"/>
    <cellStyle name="PSChar 3 2 5" xfId="391" xr:uid="{00000000-0005-0000-0000-000076020000}"/>
    <cellStyle name="PSChar 3 2 5 2" xfId="780" xr:uid="{00000000-0005-0000-0000-000077020000}"/>
    <cellStyle name="PSChar 3 2 6" xfId="392" xr:uid="{00000000-0005-0000-0000-000078020000}"/>
    <cellStyle name="PSChar 3 2 6 2" xfId="781" xr:uid="{00000000-0005-0000-0000-000079020000}"/>
    <cellStyle name="PSChar 3 2 7" xfId="393" xr:uid="{00000000-0005-0000-0000-00007A020000}"/>
    <cellStyle name="PSChar 3 2 7 2" xfId="782" xr:uid="{00000000-0005-0000-0000-00007B020000}"/>
    <cellStyle name="PSChar 3 3" xfId="394" xr:uid="{00000000-0005-0000-0000-00007C020000}"/>
    <cellStyle name="PSChar 3 4" xfId="395" xr:uid="{00000000-0005-0000-0000-00007D020000}"/>
    <cellStyle name="PSChar 3 4 2" xfId="783" xr:uid="{00000000-0005-0000-0000-00007E020000}"/>
    <cellStyle name="PSChar 3 5" xfId="396" xr:uid="{00000000-0005-0000-0000-00007F020000}"/>
    <cellStyle name="PSChar 3 6" xfId="397" xr:uid="{00000000-0005-0000-0000-000080020000}"/>
    <cellStyle name="PSChar 3 6 2" xfId="784" xr:uid="{00000000-0005-0000-0000-000081020000}"/>
    <cellStyle name="PSChar 3 7" xfId="398" xr:uid="{00000000-0005-0000-0000-000082020000}"/>
    <cellStyle name="PSChar 3 7 2" xfId="785" xr:uid="{00000000-0005-0000-0000-000083020000}"/>
    <cellStyle name="PSChar 3 8" xfId="399" xr:uid="{00000000-0005-0000-0000-000084020000}"/>
    <cellStyle name="PSChar 3 8 2" xfId="786" xr:uid="{00000000-0005-0000-0000-000085020000}"/>
    <cellStyle name="PSChar 3 9" xfId="400" xr:uid="{00000000-0005-0000-0000-000086020000}"/>
    <cellStyle name="PSChar 3 9 2" xfId="787" xr:uid="{00000000-0005-0000-0000-000087020000}"/>
    <cellStyle name="PSChar 4" xfId="401" xr:uid="{00000000-0005-0000-0000-000088020000}"/>
    <cellStyle name="PSChar 5" xfId="402" xr:uid="{00000000-0005-0000-0000-000089020000}"/>
    <cellStyle name="PSChar 5 2" xfId="403" xr:uid="{00000000-0005-0000-0000-00008A020000}"/>
    <cellStyle name="PSChar 5 2 2" xfId="788" xr:uid="{00000000-0005-0000-0000-00008B020000}"/>
    <cellStyle name="PSChar 5 3" xfId="404" xr:uid="{00000000-0005-0000-0000-00008C020000}"/>
    <cellStyle name="PSChar 5 4" xfId="405" xr:uid="{00000000-0005-0000-0000-00008D020000}"/>
    <cellStyle name="PSChar 5 4 2" xfId="789" xr:uid="{00000000-0005-0000-0000-00008E020000}"/>
    <cellStyle name="PSChar 5 5" xfId="406" xr:uid="{00000000-0005-0000-0000-00008F020000}"/>
    <cellStyle name="PSChar 5 5 2" xfId="790" xr:uid="{00000000-0005-0000-0000-000090020000}"/>
    <cellStyle name="PSChar 5 6" xfId="407" xr:uid="{00000000-0005-0000-0000-000091020000}"/>
    <cellStyle name="PSChar 5 6 2" xfId="791" xr:uid="{00000000-0005-0000-0000-000092020000}"/>
    <cellStyle name="PSChar 5 7" xfId="408" xr:uid="{00000000-0005-0000-0000-000093020000}"/>
    <cellStyle name="PSChar 5 7 2" xfId="792" xr:uid="{00000000-0005-0000-0000-000094020000}"/>
    <cellStyle name="PSChar 6" xfId="409" xr:uid="{00000000-0005-0000-0000-000095020000}"/>
    <cellStyle name="PSChar 6 2" xfId="410" xr:uid="{00000000-0005-0000-0000-000096020000}"/>
    <cellStyle name="PSChar 6 2 2" xfId="793" xr:uid="{00000000-0005-0000-0000-000097020000}"/>
    <cellStyle name="PSChar 6 3" xfId="411" xr:uid="{00000000-0005-0000-0000-000098020000}"/>
    <cellStyle name="PSChar 6 4" xfId="412" xr:uid="{00000000-0005-0000-0000-000099020000}"/>
    <cellStyle name="PSChar 6 4 2" xfId="794" xr:uid="{00000000-0005-0000-0000-00009A020000}"/>
    <cellStyle name="PSChar 6 5" xfId="413" xr:uid="{00000000-0005-0000-0000-00009B020000}"/>
    <cellStyle name="PSChar 6 5 2" xfId="795" xr:uid="{00000000-0005-0000-0000-00009C020000}"/>
    <cellStyle name="PSChar 6 6" xfId="414" xr:uid="{00000000-0005-0000-0000-00009D020000}"/>
    <cellStyle name="PSChar 6 6 2" xfId="796" xr:uid="{00000000-0005-0000-0000-00009E020000}"/>
    <cellStyle name="PSChar 6 7" xfId="415" xr:uid="{00000000-0005-0000-0000-00009F020000}"/>
    <cellStyle name="PSChar 6 7 2" xfId="797" xr:uid="{00000000-0005-0000-0000-0000A0020000}"/>
    <cellStyle name="PSChar 7" xfId="416" xr:uid="{00000000-0005-0000-0000-0000A1020000}"/>
    <cellStyle name="PSChar 7 2" xfId="417" xr:uid="{00000000-0005-0000-0000-0000A2020000}"/>
    <cellStyle name="PSChar 7 2 2" xfId="798" xr:uid="{00000000-0005-0000-0000-0000A3020000}"/>
    <cellStyle name="PSChar 7 3" xfId="569" xr:uid="{00000000-0005-0000-0000-0000A4020000}"/>
    <cellStyle name="PSChar 8" xfId="920" xr:uid="{00000000-0005-0000-0000-0000A5020000}"/>
    <cellStyle name="PSDate" xfId="921" xr:uid="{00000000-0005-0000-0000-0000A6020000}"/>
    <cellStyle name="PSDec" xfId="418" xr:uid="{00000000-0005-0000-0000-0000A7020000}"/>
    <cellStyle name="PSDec 2" xfId="419" xr:uid="{00000000-0005-0000-0000-0000A8020000}"/>
    <cellStyle name="PSDec 2 2" xfId="420" xr:uid="{00000000-0005-0000-0000-0000A9020000}"/>
    <cellStyle name="PSDec 2 2 2" xfId="421" xr:uid="{00000000-0005-0000-0000-0000AA020000}"/>
    <cellStyle name="PSDec 2 2 2 2" xfId="799" xr:uid="{00000000-0005-0000-0000-0000AB020000}"/>
    <cellStyle name="PSDec 2 2 3" xfId="422" xr:uid="{00000000-0005-0000-0000-0000AC020000}"/>
    <cellStyle name="PSDec 2 2 4" xfId="423" xr:uid="{00000000-0005-0000-0000-0000AD020000}"/>
    <cellStyle name="PSDec 2 2 4 2" xfId="800" xr:uid="{00000000-0005-0000-0000-0000AE020000}"/>
    <cellStyle name="PSDec 2 2 5" xfId="424" xr:uid="{00000000-0005-0000-0000-0000AF020000}"/>
    <cellStyle name="PSDec 2 2 5 2" xfId="801" xr:uid="{00000000-0005-0000-0000-0000B0020000}"/>
    <cellStyle name="PSDec 2 2 6" xfId="425" xr:uid="{00000000-0005-0000-0000-0000B1020000}"/>
    <cellStyle name="PSDec 2 2 6 2" xfId="802" xr:uid="{00000000-0005-0000-0000-0000B2020000}"/>
    <cellStyle name="PSDec 2 2 7" xfId="426" xr:uid="{00000000-0005-0000-0000-0000B3020000}"/>
    <cellStyle name="PSDec 2 2 7 2" xfId="803" xr:uid="{00000000-0005-0000-0000-0000B4020000}"/>
    <cellStyle name="PSDec 2 3" xfId="427" xr:uid="{00000000-0005-0000-0000-0000B5020000}"/>
    <cellStyle name="PSDec 2 4" xfId="428" xr:uid="{00000000-0005-0000-0000-0000B6020000}"/>
    <cellStyle name="PSDec 2 4 2" xfId="804" xr:uid="{00000000-0005-0000-0000-0000B7020000}"/>
    <cellStyle name="PSDec 2 5" xfId="429" xr:uid="{00000000-0005-0000-0000-0000B8020000}"/>
    <cellStyle name="PSDec 2 6" xfId="430" xr:uid="{00000000-0005-0000-0000-0000B9020000}"/>
    <cellStyle name="PSDec 2 6 2" xfId="805" xr:uid="{00000000-0005-0000-0000-0000BA020000}"/>
    <cellStyle name="PSDec 2 7" xfId="431" xr:uid="{00000000-0005-0000-0000-0000BB020000}"/>
    <cellStyle name="PSDec 2 7 2" xfId="806" xr:uid="{00000000-0005-0000-0000-0000BC020000}"/>
    <cellStyle name="PSDec 2 8" xfId="432" xr:uid="{00000000-0005-0000-0000-0000BD020000}"/>
    <cellStyle name="PSDec 2 8 2" xfId="807" xr:uid="{00000000-0005-0000-0000-0000BE020000}"/>
    <cellStyle name="PSDec 2 9" xfId="433" xr:uid="{00000000-0005-0000-0000-0000BF020000}"/>
    <cellStyle name="PSDec 2 9 2" xfId="808" xr:uid="{00000000-0005-0000-0000-0000C0020000}"/>
    <cellStyle name="PSDec 3" xfId="434" xr:uid="{00000000-0005-0000-0000-0000C1020000}"/>
    <cellStyle name="PSDec 3 2" xfId="435" xr:uid="{00000000-0005-0000-0000-0000C2020000}"/>
    <cellStyle name="PSDec 3 2 2" xfId="436" xr:uid="{00000000-0005-0000-0000-0000C3020000}"/>
    <cellStyle name="PSDec 3 2 2 2" xfId="809" xr:uid="{00000000-0005-0000-0000-0000C4020000}"/>
    <cellStyle name="PSDec 3 2 3" xfId="437" xr:uid="{00000000-0005-0000-0000-0000C5020000}"/>
    <cellStyle name="PSDec 3 2 4" xfId="438" xr:uid="{00000000-0005-0000-0000-0000C6020000}"/>
    <cellStyle name="PSDec 3 2 4 2" xfId="810" xr:uid="{00000000-0005-0000-0000-0000C7020000}"/>
    <cellStyle name="PSDec 3 2 5" xfId="439" xr:uid="{00000000-0005-0000-0000-0000C8020000}"/>
    <cellStyle name="PSDec 3 2 5 2" xfId="811" xr:uid="{00000000-0005-0000-0000-0000C9020000}"/>
    <cellStyle name="PSDec 3 2 6" xfId="440" xr:uid="{00000000-0005-0000-0000-0000CA020000}"/>
    <cellStyle name="PSDec 3 2 6 2" xfId="812" xr:uid="{00000000-0005-0000-0000-0000CB020000}"/>
    <cellStyle name="PSDec 3 2 7" xfId="441" xr:uid="{00000000-0005-0000-0000-0000CC020000}"/>
    <cellStyle name="PSDec 3 2 7 2" xfId="813" xr:uid="{00000000-0005-0000-0000-0000CD020000}"/>
    <cellStyle name="PSDec 3 3" xfId="442" xr:uid="{00000000-0005-0000-0000-0000CE020000}"/>
    <cellStyle name="PSDec 3 4" xfId="443" xr:uid="{00000000-0005-0000-0000-0000CF020000}"/>
    <cellStyle name="PSDec 3 4 2" xfId="814" xr:uid="{00000000-0005-0000-0000-0000D0020000}"/>
    <cellStyle name="PSDec 3 5" xfId="444" xr:uid="{00000000-0005-0000-0000-0000D1020000}"/>
    <cellStyle name="PSDec 3 6" xfId="445" xr:uid="{00000000-0005-0000-0000-0000D2020000}"/>
    <cellStyle name="PSDec 3 6 2" xfId="815" xr:uid="{00000000-0005-0000-0000-0000D3020000}"/>
    <cellStyle name="PSDec 3 7" xfId="446" xr:uid="{00000000-0005-0000-0000-0000D4020000}"/>
    <cellStyle name="PSDec 3 7 2" xfId="816" xr:uid="{00000000-0005-0000-0000-0000D5020000}"/>
    <cellStyle name="PSDec 3 8" xfId="447" xr:uid="{00000000-0005-0000-0000-0000D6020000}"/>
    <cellStyle name="PSDec 3 8 2" xfId="817" xr:uid="{00000000-0005-0000-0000-0000D7020000}"/>
    <cellStyle name="PSDec 3 9" xfId="448" xr:uid="{00000000-0005-0000-0000-0000D8020000}"/>
    <cellStyle name="PSDec 3 9 2" xfId="818" xr:uid="{00000000-0005-0000-0000-0000D9020000}"/>
    <cellStyle name="PSDec 4" xfId="449" xr:uid="{00000000-0005-0000-0000-0000DA020000}"/>
    <cellStyle name="PSDec 5" xfId="450" xr:uid="{00000000-0005-0000-0000-0000DB020000}"/>
    <cellStyle name="PSDec 5 2" xfId="451" xr:uid="{00000000-0005-0000-0000-0000DC020000}"/>
    <cellStyle name="PSDec 5 2 2" xfId="819" xr:uid="{00000000-0005-0000-0000-0000DD020000}"/>
    <cellStyle name="PSDec 5 3" xfId="452" xr:uid="{00000000-0005-0000-0000-0000DE020000}"/>
    <cellStyle name="PSDec 5 4" xfId="453" xr:uid="{00000000-0005-0000-0000-0000DF020000}"/>
    <cellStyle name="PSDec 5 4 2" xfId="820" xr:uid="{00000000-0005-0000-0000-0000E0020000}"/>
    <cellStyle name="PSDec 5 5" xfId="454" xr:uid="{00000000-0005-0000-0000-0000E1020000}"/>
    <cellStyle name="PSDec 5 5 2" xfId="821" xr:uid="{00000000-0005-0000-0000-0000E2020000}"/>
    <cellStyle name="PSDec 5 6" xfId="455" xr:uid="{00000000-0005-0000-0000-0000E3020000}"/>
    <cellStyle name="PSDec 5 6 2" xfId="822" xr:uid="{00000000-0005-0000-0000-0000E4020000}"/>
    <cellStyle name="PSDec 5 7" xfId="456" xr:uid="{00000000-0005-0000-0000-0000E5020000}"/>
    <cellStyle name="PSDec 5 7 2" xfId="823" xr:uid="{00000000-0005-0000-0000-0000E6020000}"/>
    <cellStyle name="PSDec 6" xfId="457" xr:uid="{00000000-0005-0000-0000-0000E7020000}"/>
    <cellStyle name="PSDec 6 2" xfId="458" xr:uid="{00000000-0005-0000-0000-0000E8020000}"/>
    <cellStyle name="PSDec 6 2 2" xfId="824" xr:uid="{00000000-0005-0000-0000-0000E9020000}"/>
    <cellStyle name="PSDec 6 3" xfId="459" xr:uid="{00000000-0005-0000-0000-0000EA020000}"/>
    <cellStyle name="PSDec 6 4" xfId="460" xr:uid="{00000000-0005-0000-0000-0000EB020000}"/>
    <cellStyle name="PSDec 6 4 2" xfId="825" xr:uid="{00000000-0005-0000-0000-0000EC020000}"/>
    <cellStyle name="PSDec 6 5" xfId="461" xr:uid="{00000000-0005-0000-0000-0000ED020000}"/>
    <cellStyle name="PSDec 6 5 2" xfId="826" xr:uid="{00000000-0005-0000-0000-0000EE020000}"/>
    <cellStyle name="PSDec 6 6" xfId="462" xr:uid="{00000000-0005-0000-0000-0000EF020000}"/>
    <cellStyle name="PSDec 6 6 2" xfId="827" xr:uid="{00000000-0005-0000-0000-0000F0020000}"/>
    <cellStyle name="PSDec 6 7" xfId="463" xr:uid="{00000000-0005-0000-0000-0000F1020000}"/>
    <cellStyle name="PSDec 6 7 2" xfId="828" xr:uid="{00000000-0005-0000-0000-0000F2020000}"/>
    <cellStyle name="PSDec 7" xfId="464" xr:uid="{00000000-0005-0000-0000-0000F3020000}"/>
    <cellStyle name="PSDec 7 2" xfId="465" xr:uid="{00000000-0005-0000-0000-0000F4020000}"/>
    <cellStyle name="PSDec 7 2 2" xfId="829" xr:uid="{00000000-0005-0000-0000-0000F5020000}"/>
    <cellStyle name="PSDec 7 3" xfId="568" xr:uid="{00000000-0005-0000-0000-0000F6020000}"/>
    <cellStyle name="PSDec 8" xfId="922" xr:uid="{00000000-0005-0000-0000-0000F7020000}"/>
    <cellStyle name="PSHeading" xfId="466" xr:uid="{00000000-0005-0000-0000-0000F8020000}"/>
    <cellStyle name="PSHeading 2" xfId="467" xr:uid="{00000000-0005-0000-0000-0000F9020000}"/>
    <cellStyle name="PSHeading 2 2" xfId="468" xr:uid="{00000000-0005-0000-0000-0000FA020000}"/>
    <cellStyle name="PSHeading 2 2 2" xfId="469" xr:uid="{00000000-0005-0000-0000-0000FB020000}"/>
    <cellStyle name="PSHeading 2 2 2 2" xfId="830" xr:uid="{00000000-0005-0000-0000-0000FC020000}"/>
    <cellStyle name="PSHeading 2 2 3" xfId="470" xr:uid="{00000000-0005-0000-0000-0000FD020000}"/>
    <cellStyle name="PSHeading 2 2 4" xfId="471" xr:uid="{00000000-0005-0000-0000-0000FE020000}"/>
    <cellStyle name="PSHeading 2 2 4 2" xfId="831" xr:uid="{00000000-0005-0000-0000-0000FF020000}"/>
    <cellStyle name="PSHeading 2 2 5" xfId="472" xr:uid="{00000000-0005-0000-0000-000000030000}"/>
    <cellStyle name="PSHeading 2 2 5 2" xfId="832" xr:uid="{00000000-0005-0000-0000-000001030000}"/>
    <cellStyle name="PSHeading 2 2 6" xfId="473" xr:uid="{00000000-0005-0000-0000-000002030000}"/>
    <cellStyle name="PSHeading 2 2 6 2" xfId="833" xr:uid="{00000000-0005-0000-0000-000003030000}"/>
    <cellStyle name="PSHeading 2 2 7" xfId="474" xr:uid="{00000000-0005-0000-0000-000004030000}"/>
    <cellStyle name="PSHeading 2 2 7 2" xfId="834" xr:uid="{00000000-0005-0000-0000-000005030000}"/>
    <cellStyle name="PSHeading 2 3" xfId="475" xr:uid="{00000000-0005-0000-0000-000006030000}"/>
    <cellStyle name="PSHeading 2 4" xfId="476" xr:uid="{00000000-0005-0000-0000-000007030000}"/>
    <cellStyle name="PSHeading 2 4 2" xfId="835" xr:uid="{00000000-0005-0000-0000-000008030000}"/>
    <cellStyle name="PSHeading 2 5" xfId="477" xr:uid="{00000000-0005-0000-0000-000009030000}"/>
    <cellStyle name="PSHeading 2 6" xfId="478" xr:uid="{00000000-0005-0000-0000-00000A030000}"/>
    <cellStyle name="PSHeading 2 6 2" xfId="836" xr:uid="{00000000-0005-0000-0000-00000B030000}"/>
    <cellStyle name="PSHeading 2 7" xfId="479" xr:uid="{00000000-0005-0000-0000-00000C030000}"/>
    <cellStyle name="PSHeading 2 7 2" xfId="837" xr:uid="{00000000-0005-0000-0000-00000D030000}"/>
    <cellStyle name="PSHeading 2 8" xfId="480" xr:uid="{00000000-0005-0000-0000-00000E030000}"/>
    <cellStyle name="PSHeading 2 8 2" xfId="838" xr:uid="{00000000-0005-0000-0000-00000F030000}"/>
    <cellStyle name="PSHeading 2 9" xfId="481" xr:uid="{00000000-0005-0000-0000-000010030000}"/>
    <cellStyle name="PSHeading 2 9 2" xfId="839" xr:uid="{00000000-0005-0000-0000-000011030000}"/>
    <cellStyle name="PSHeading 3" xfId="482" xr:uid="{00000000-0005-0000-0000-000012030000}"/>
    <cellStyle name="PSHeading 3 2" xfId="483" xr:uid="{00000000-0005-0000-0000-000013030000}"/>
    <cellStyle name="PSHeading 3 2 2" xfId="484" xr:uid="{00000000-0005-0000-0000-000014030000}"/>
    <cellStyle name="PSHeading 3 2 2 2" xfId="840" xr:uid="{00000000-0005-0000-0000-000015030000}"/>
    <cellStyle name="PSHeading 3 2 3" xfId="485" xr:uid="{00000000-0005-0000-0000-000016030000}"/>
    <cellStyle name="PSHeading 3 2 4" xfId="486" xr:uid="{00000000-0005-0000-0000-000017030000}"/>
    <cellStyle name="PSHeading 3 2 4 2" xfId="841" xr:uid="{00000000-0005-0000-0000-000018030000}"/>
    <cellStyle name="PSHeading 3 2 5" xfId="487" xr:uid="{00000000-0005-0000-0000-000019030000}"/>
    <cellStyle name="PSHeading 3 2 5 2" xfId="842" xr:uid="{00000000-0005-0000-0000-00001A030000}"/>
    <cellStyle name="PSHeading 3 2 6" xfId="488" xr:uid="{00000000-0005-0000-0000-00001B030000}"/>
    <cellStyle name="PSHeading 3 2 6 2" xfId="843" xr:uid="{00000000-0005-0000-0000-00001C030000}"/>
    <cellStyle name="PSHeading 3 2 7" xfId="489" xr:uid="{00000000-0005-0000-0000-00001D030000}"/>
    <cellStyle name="PSHeading 3 2 7 2" xfId="844" xr:uid="{00000000-0005-0000-0000-00001E030000}"/>
    <cellStyle name="PSHeading 3 3" xfId="490" xr:uid="{00000000-0005-0000-0000-00001F030000}"/>
    <cellStyle name="PSHeading 3 4" xfId="491" xr:uid="{00000000-0005-0000-0000-000020030000}"/>
    <cellStyle name="PSHeading 3 4 2" xfId="845" xr:uid="{00000000-0005-0000-0000-000021030000}"/>
    <cellStyle name="PSHeading 3 5" xfId="492" xr:uid="{00000000-0005-0000-0000-000022030000}"/>
    <cellStyle name="PSHeading 3 6" xfId="493" xr:uid="{00000000-0005-0000-0000-000023030000}"/>
    <cellStyle name="PSHeading 3 6 2" xfId="846" xr:uid="{00000000-0005-0000-0000-000024030000}"/>
    <cellStyle name="PSHeading 3 7" xfId="494" xr:uid="{00000000-0005-0000-0000-000025030000}"/>
    <cellStyle name="PSHeading 3 7 2" xfId="847" xr:uid="{00000000-0005-0000-0000-000026030000}"/>
    <cellStyle name="PSHeading 3 8" xfId="495" xr:uid="{00000000-0005-0000-0000-000027030000}"/>
    <cellStyle name="PSHeading 3 8 2" xfId="848" xr:uid="{00000000-0005-0000-0000-000028030000}"/>
    <cellStyle name="PSHeading 3 9" xfId="496" xr:uid="{00000000-0005-0000-0000-000029030000}"/>
    <cellStyle name="PSHeading 3 9 2" xfId="849" xr:uid="{00000000-0005-0000-0000-00002A030000}"/>
    <cellStyle name="PSHeading 4" xfId="497" xr:uid="{00000000-0005-0000-0000-00002B030000}"/>
    <cellStyle name="PSHeading 5" xfId="498" xr:uid="{00000000-0005-0000-0000-00002C030000}"/>
    <cellStyle name="PSHeading 5 2" xfId="499" xr:uid="{00000000-0005-0000-0000-00002D030000}"/>
    <cellStyle name="PSHeading 5 2 2" xfId="850" xr:uid="{00000000-0005-0000-0000-00002E030000}"/>
    <cellStyle name="PSHeading 5 3" xfId="500" xr:uid="{00000000-0005-0000-0000-00002F030000}"/>
    <cellStyle name="PSHeading 5 4" xfId="501" xr:uid="{00000000-0005-0000-0000-000030030000}"/>
    <cellStyle name="PSHeading 5 4 2" xfId="851" xr:uid="{00000000-0005-0000-0000-000031030000}"/>
    <cellStyle name="PSHeading 5 5" xfId="502" xr:uid="{00000000-0005-0000-0000-000032030000}"/>
    <cellStyle name="PSHeading 5 5 2" xfId="852" xr:uid="{00000000-0005-0000-0000-000033030000}"/>
    <cellStyle name="PSHeading 5 6" xfId="503" xr:uid="{00000000-0005-0000-0000-000034030000}"/>
    <cellStyle name="PSHeading 5 6 2" xfId="853" xr:uid="{00000000-0005-0000-0000-000035030000}"/>
    <cellStyle name="PSHeading 5 7" xfId="504" xr:uid="{00000000-0005-0000-0000-000036030000}"/>
    <cellStyle name="PSHeading 5 7 2" xfId="854" xr:uid="{00000000-0005-0000-0000-000037030000}"/>
    <cellStyle name="PSHeading 6" xfId="505" xr:uid="{00000000-0005-0000-0000-000038030000}"/>
    <cellStyle name="PSHeading 6 2" xfId="506" xr:uid="{00000000-0005-0000-0000-000039030000}"/>
    <cellStyle name="PSHeading 6 2 2" xfId="855" xr:uid="{00000000-0005-0000-0000-00003A030000}"/>
    <cellStyle name="PSHeading 6 3" xfId="507" xr:uid="{00000000-0005-0000-0000-00003B030000}"/>
    <cellStyle name="PSHeading 6 4" xfId="508" xr:uid="{00000000-0005-0000-0000-00003C030000}"/>
    <cellStyle name="PSHeading 6 4 2" xfId="856" xr:uid="{00000000-0005-0000-0000-00003D030000}"/>
    <cellStyle name="PSHeading 6 5" xfId="509" xr:uid="{00000000-0005-0000-0000-00003E030000}"/>
    <cellStyle name="PSHeading 6 5 2" xfId="857" xr:uid="{00000000-0005-0000-0000-00003F030000}"/>
    <cellStyle name="PSHeading 6 6" xfId="510" xr:uid="{00000000-0005-0000-0000-000040030000}"/>
    <cellStyle name="PSHeading 6 6 2" xfId="858" xr:uid="{00000000-0005-0000-0000-000041030000}"/>
    <cellStyle name="PSHeading 6 7" xfId="511" xr:uid="{00000000-0005-0000-0000-000042030000}"/>
    <cellStyle name="PSHeading 6 7 2" xfId="859" xr:uid="{00000000-0005-0000-0000-000043030000}"/>
    <cellStyle name="PSHeading 7" xfId="512" xr:uid="{00000000-0005-0000-0000-000044030000}"/>
    <cellStyle name="PSHeading 7 2" xfId="513" xr:uid="{00000000-0005-0000-0000-000045030000}"/>
    <cellStyle name="PSHeading 7 2 2" xfId="860" xr:uid="{00000000-0005-0000-0000-000046030000}"/>
    <cellStyle name="PSHeading 7 3" xfId="567" xr:uid="{00000000-0005-0000-0000-000047030000}"/>
    <cellStyle name="PSHeading 8" xfId="923" xr:uid="{00000000-0005-0000-0000-000048030000}"/>
    <cellStyle name="PSInt" xfId="514" xr:uid="{00000000-0005-0000-0000-000049030000}"/>
    <cellStyle name="PSInt 2" xfId="515" xr:uid="{00000000-0005-0000-0000-00004A030000}"/>
    <cellStyle name="PSInt 2 2" xfId="516" xr:uid="{00000000-0005-0000-0000-00004B030000}"/>
    <cellStyle name="PSInt 2 2 2" xfId="517" xr:uid="{00000000-0005-0000-0000-00004C030000}"/>
    <cellStyle name="PSInt 2 2 2 2" xfId="861" xr:uid="{00000000-0005-0000-0000-00004D030000}"/>
    <cellStyle name="PSInt 2 2 3" xfId="518" xr:uid="{00000000-0005-0000-0000-00004E030000}"/>
    <cellStyle name="PSInt 2 2 4" xfId="519" xr:uid="{00000000-0005-0000-0000-00004F030000}"/>
    <cellStyle name="PSInt 2 2 4 2" xfId="862" xr:uid="{00000000-0005-0000-0000-000050030000}"/>
    <cellStyle name="PSInt 2 2 5" xfId="520" xr:uid="{00000000-0005-0000-0000-000051030000}"/>
    <cellStyle name="PSInt 2 2 5 2" xfId="863" xr:uid="{00000000-0005-0000-0000-000052030000}"/>
    <cellStyle name="PSInt 2 2 6" xfId="521" xr:uid="{00000000-0005-0000-0000-000053030000}"/>
    <cellStyle name="PSInt 2 2 6 2" xfId="864" xr:uid="{00000000-0005-0000-0000-000054030000}"/>
    <cellStyle name="PSInt 2 2 7" xfId="522" xr:uid="{00000000-0005-0000-0000-000055030000}"/>
    <cellStyle name="PSInt 2 2 7 2" xfId="865" xr:uid="{00000000-0005-0000-0000-000056030000}"/>
    <cellStyle name="PSInt 2 3" xfId="523" xr:uid="{00000000-0005-0000-0000-000057030000}"/>
    <cellStyle name="PSInt 2 4" xfId="524" xr:uid="{00000000-0005-0000-0000-000058030000}"/>
    <cellStyle name="PSInt 2 4 2" xfId="866" xr:uid="{00000000-0005-0000-0000-000059030000}"/>
    <cellStyle name="PSInt 2 5" xfId="525" xr:uid="{00000000-0005-0000-0000-00005A030000}"/>
    <cellStyle name="PSInt 2 6" xfId="526" xr:uid="{00000000-0005-0000-0000-00005B030000}"/>
    <cellStyle name="PSInt 2 6 2" xfId="867" xr:uid="{00000000-0005-0000-0000-00005C030000}"/>
    <cellStyle name="PSInt 2 7" xfId="527" xr:uid="{00000000-0005-0000-0000-00005D030000}"/>
    <cellStyle name="PSInt 2 7 2" xfId="868" xr:uid="{00000000-0005-0000-0000-00005E030000}"/>
    <cellStyle name="PSInt 2 8" xfId="528" xr:uid="{00000000-0005-0000-0000-00005F030000}"/>
    <cellStyle name="PSInt 2 8 2" xfId="869" xr:uid="{00000000-0005-0000-0000-000060030000}"/>
    <cellStyle name="PSInt 2 9" xfId="529" xr:uid="{00000000-0005-0000-0000-000061030000}"/>
    <cellStyle name="PSInt 2 9 2" xfId="870" xr:uid="{00000000-0005-0000-0000-000062030000}"/>
    <cellStyle name="PSInt 3" xfId="530" xr:uid="{00000000-0005-0000-0000-000063030000}"/>
    <cellStyle name="PSInt 3 2" xfId="531" xr:uid="{00000000-0005-0000-0000-000064030000}"/>
    <cellStyle name="PSInt 3 2 2" xfId="532" xr:uid="{00000000-0005-0000-0000-000065030000}"/>
    <cellStyle name="PSInt 3 2 2 2" xfId="871" xr:uid="{00000000-0005-0000-0000-000066030000}"/>
    <cellStyle name="PSInt 3 2 3" xfId="533" xr:uid="{00000000-0005-0000-0000-000067030000}"/>
    <cellStyle name="PSInt 3 2 4" xfId="534" xr:uid="{00000000-0005-0000-0000-000068030000}"/>
    <cellStyle name="PSInt 3 2 4 2" xfId="872" xr:uid="{00000000-0005-0000-0000-000069030000}"/>
    <cellStyle name="PSInt 3 2 5" xfId="535" xr:uid="{00000000-0005-0000-0000-00006A030000}"/>
    <cellStyle name="PSInt 3 2 5 2" xfId="873" xr:uid="{00000000-0005-0000-0000-00006B030000}"/>
    <cellStyle name="PSInt 3 2 6" xfId="536" xr:uid="{00000000-0005-0000-0000-00006C030000}"/>
    <cellStyle name="PSInt 3 2 6 2" xfId="874" xr:uid="{00000000-0005-0000-0000-00006D030000}"/>
    <cellStyle name="PSInt 3 2 7" xfId="537" xr:uid="{00000000-0005-0000-0000-00006E030000}"/>
    <cellStyle name="PSInt 3 2 7 2" xfId="875" xr:uid="{00000000-0005-0000-0000-00006F030000}"/>
    <cellStyle name="PSInt 3 3" xfId="538" xr:uid="{00000000-0005-0000-0000-000070030000}"/>
    <cellStyle name="PSInt 3 4" xfId="539" xr:uid="{00000000-0005-0000-0000-000071030000}"/>
    <cellStyle name="PSInt 3 4 2" xfId="876" xr:uid="{00000000-0005-0000-0000-000072030000}"/>
    <cellStyle name="PSInt 3 5" xfId="540" xr:uid="{00000000-0005-0000-0000-000073030000}"/>
    <cellStyle name="PSInt 3 6" xfId="541" xr:uid="{00000000-0005-0000-0000-000074030000}"/>
    <cellStyle name="PSInt 3 6 2" xfId="877" xr:uid="{00000000-0005-0000-0000-000075030000}"/>
    <cellStyle name="PSInt 3 7" xfId="542" xr:uid="{00000000-0005-0000-0000-000076030000}"/>
    <cellStyle name="PSInt 3 7 2" xfId="878" xr:uid="{00000000-0005-0000-0000-000077030000}"/>
    <cellStyle name="PSInt 3 8" xfId="543" xr:uid="{00000000-0005-0000-0000-000078030000}"/>
    <cellStyle name="PSInt 3 8 2" xfId="879" xr:uid="{00000000-0005-0000-0000-000079030000}"/>
    <cellStyle name="PSInt 3 9" xfId="544" xr:uid="{00000000-0005-0000-0000-00007A030000}"/>
    <cellStyle name="PSInt 3 9 2" xfId="880" xr:uid="{00000000-0005-0000-0000-00007B030000}"/>
    <cellStyle name="PSInt 4" xfId="545" xr:uid="{00000000-0005-0000-0000-00007C030000}"/>
    <cellStyle name="PSInt 5" xfId="546" xr:uid="{00000000-0005-0000-0000-00007D030000}"/>
    <cellStyle name="PSInt 5 2" xfId="547" xr:uid="{00000000-0005-0000-0000-00007E030000}"/>
    <cellStyle name="PSInt 5 2 2" xfId="881" xr:uid="{00000000-0005-0000-0000-00007F030000}"/>
    <cellStyle name="PSInt 5 3" xfId="548" xr:uid="{00000000-0005-0000-0000-000080030000}"/>
    <cellStyle name="PSInt 5 4" xfId="549" xr:uid="{00000000-0005-0000-0000-000081030000}"/>
    <cellStyle name="PSInt 5 4 2" xfId="883" xr:uid="{00000000-0005-0000-0000-000082030000}"/>
    <cellStyle name="PSInt 5 5" xfId="550" xr:uid="{00000000-0005-0000-0000-000083030000}"/>
    <cellStyle name="PSInt 5 5 2" xfId="884" xr:uid="{00000000-0005-0000-0000-000084030000}"/>
    <cellStyle name="PSInt 5 6" xfId="551" xr:uid="{00000000-0005-0000-0000-000085030000}"/>
    <cellStyle name="PSInt 5 6 2" xfId="885" xr:uid="{00000000-0005-0000-0000-000086030000}"/>
    <cellStyle name="PSInt 5 7" xfId="552" xr:uid="{00000000-0005-0000-0000-000087030000}"/>
    <cellStyle name="PSInt 5 7 2" xfId="886" xr:uid="{00000000-0005-0000-0000-000088030000}"/>
    <cellStyle name="PSInt 6" xfId="553" xr:uid="{00000000-0005-0000-0000-000089030000}"/>
    <cellStyle name="PSInt 6 2" xfId="554" xr:uid="{00000000-0005-0000-0000-00008A030000}"/>
    <cellStyle name="PSInt 6 2 2" xfId="888" xr:uid="{00000000-0005-0000-0000-00008B030000}"/>
    <cellStyle name="PSInt 6 3" xfId="555" xr:uid="{00000000-0005-0000-0000-00008C030000}"/>
    <cellStyle name="PSInt 6 4" xfId="556" xr:uid="{00000000-0005-0000-0000-00008D030000}"/>
    <cellStyle name="PSInt 6 4 2" xfId="890" xr:uid="{00000000-0005-0000-0000-00008E030000}"/>
    <cellStyle name="PSInt 6 5" xfId="557" xr:uid="{00000000-0005-0000-0000-00008F030000}"/>
    <cellStyle name="PSInt 6 5 2" xfId="891" xr:uid="{00000000-0005-0000-0000-000090030000}"/>
    <cellStyle name="PSInt 6 6" xfId="558" xr:uid="{00000000-0005-0000-0000-000091030000}"/>
    <cellStyle name="PSInt 6 6 2" xfId="892" xr:uid="{00000000-0005-0000-0000-000092030000}"/>
    <cellStyle name="PSInt 6 7" xfId="559" xr:uid="{00000000-0005-0000-0000-000093030000}"/>
    <cellStyle name="PSInt 6 7 2" xfId="893" xr:uid="{00000000-0005-0000-0000-000094030000}"/>
    <cellStyle name="PSInt 7" xfId="560" xr:uid="{00000000-0005-0000-0000-000095030000}"/>
    <cellStyle name="PSInt 7 2" xfId="561" xr:uid="{00000000-0005-0000-0000-000096030000}"/>
    <cellStyle name="PSInt 7 2 2" xfId="894" xr:uid="{00000000-0005-0000-0000-000097030000}"/>
    <cellStyle name="PSInt 7 3" xfId="581" xr:uid="{00000000-0005-0000-0000-000098030000}"/>
    <cellStyle name="PSInt 8" xfId="924" xr:uid="{00000000-0005-0000-0000-000099030000}"/>
    <cellStyle name="PSSpacer" xfId="925" xr:uid="{00000000-0005-0000-0000-00009A030000}"/>
    <cellStyle name="Title" xfId="562" builtinId="15" customBuiltin="1"/>
    <cellStyle name="Total" xfId="563" builtinId="25" customBuiltin="1"/>
    <cellStyle name="Warning Text" xfId="564" builtinId="11" customBuiltin="1"/>
  </cellStyles>
  <dxfs count="584"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 patternType="gray125"/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>
          <bgColor theme="9" tint="0.39994506668294322"/>
        </patternFill>
      </fill>
    </dxf>
    <dxf>
      <fill>
        <patternFill patternType="gray125"/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ill>
        <patternFill>
          <bgColor theme="9" tint="0.39994506668294322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47"/>
        </patternFill>
      </fill>
    </dxf>
    <dxf>
      <fill>
        <patternFill patternType="gray125"/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CC"/>
      <color rgb="FFFF9999"/>
      <color rgb="FFFF7C8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17</xdr:row>
          <xdr:rowOff>236220</xdr:rowOff>
        </xdr:from>
        <xdr:to>
          <xdr:col>1</xdr:col>
          <xdr:colOff>38100</xdr:colOff>
          <xdr:row>17</xdr:row>
          <xdr:rowOff>518160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2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inance.vermont.gov/AOA/FIN/FIN%20-%20Reporting/Single%20Audit%20Files/2012%20SEFA/2012_SEFA_Form-Draft%20from%202011%20Feedbac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OA/FIN/FIN%20-%20Reporting/2016%20CAFR/2016%20Closing%20Instructions%20and%20Forms/CAFR9-SEFAFor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inance.vermont.gov/AOA/FIN/FIN%20-%20Reporting/Single%20Audit%20Files/2012%20SEFA/SEFA_Fo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FA Data"/>
      <sheetName val="Schedule A"/>
      <sheetName val="Reconciliation"/>
      <sheetName val="Certification"/>
      <sheetName val="Lists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A4" t="str">
            <v>DIRECT</v>
          </cell>
        </row>
        <row r="5">
          <cell r="A5" t="str">
            <v>INDIRECT</v>
          </cell>
        </row>
        <row r="6">
          <cell r="A6" t="str">
            <v>NON-MONETARY</v>
          </cell>
        </row>
        <row r="10">
          <cell r="A10" t="str">
            <v>YES</v>
          </cell>
        </row>
        <row r="11">
          <cell r="A11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FA Data"/>
      <sheetName val="Schedule 1-Loans"/>
      <sheetName val="Reconciliation"/>
      <sheetName val="Certification"/>
      <sheetName val="Lists"/>
    </sheetNames>
    <sheetDataSet>
      <sheetData sheetId="0">
        <row r="361">
          <cell r="K361">
            <v>0</v>
          </cell>
        </row>
      </sheetData>
      <sheetData sheetId="1" refreshError="1"/>
      <sheetData sheetId="2" refreshError="1"/>
      <sheetData sheetId="3"/>
      <sheetData sheetId="4">
        <row r="4">
          <cell r="A4" t="str">
            <v>DIRECT</v>
          </cell>
        </row>
        <row r="10">
          <cell r="A10" t="str">
            <v>YES</v>
          </cell>
        </row>
        <row r="11">
          <cell r="A11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FA Data"/>
      <sheetName val="Lists"/>
      <sheetName val="Indirect Grants"/>
      <sheetName val="Reconciliation"/>
      <sheetName val="Certification"/>
    </sheetNames>
    <sheetDataSet>
      <sheetData sheetId="0">
        <row r="427">
          <cell r="K427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VISION.CAFR@vermont.gov?subject=CAFR9-SEFA" TargetMode="External"/><Relationship Id="rId1" Type="http://schemas.openxmlformats.org/officeDocument/2006/relationships/hyperlink" Target="mailto:VISION.ACFR@vermont.gov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28"/>
  <sheetViews>
    <sheetView tabSelected="1" zoomScale="90" zoomScaleNormal="90" zoomScaleSheetLayoutView="75" workbookViewId="0">
      <pane xSplit="3" ySplit="5" topLeftCell="G6" activePane="bottomRight" state="frozen"/>
      <selection pane="topRight" activeCell="D1" sqref="D1"/>
      <selection pane="bottomLeft" activeCell="A6" sqref="A6"/>
      <selection pane="bottomRight" activeCell="J392" sqref="J392"/>
    </sheetView>
  </sheetViews>
  <sheetFormatPr defaultColWidth="8.88671875" defaultRowHeight="11.4" outlineLevelRow="2" x14ac:dyDescent="0.2"/>
  <cols>
    <col min="1" max="1" width="29.6640625" style="2" customWidth="1"/>
    <col min="2" max="2" width="12.44140625" style="1" customWidth="1"/>
    <col min="3" max="3" width="8" style="4" customWidth="1"/>
    <col min="4" max="5" width="18.33203125" style="19" customWidth="1"/>
    <col min="6" max="6" width="44.6640625" style="3" customWidth="1"/>
    <col min="7" max="7" width="18.5546875" style="1" customWidth="1"/>
    <col min="8" max="8" width="21.6640625" style="2" customWidth="1"/>
    <col min="9" max="9" width="19.109375" style="3" customWidth="1"/>
    <col min="10" max="10" width="18.33203125" style="37" customWidth="1"/>
    <col min="11" max="11" width="15.88671875" style="37" customWidth="1"/>
    <col min="12" max="12" width="16.44140625" style="37" customWidth="1"/>
    <col min="13" max="13" width="15.33203125" style="37" customWidth="1"/>
    <col min="14" max="14" width="17" style="37" customWidth="1"/>
    <col min="15" max="15" width="13.6640625" style="37" customWidth="1"/>
    <col min="16" max="16" width="32.5546875" style="13" customWidth="1"/>
    <col min="17" max="16384" width="8.88671875" style="2"/>
  </cols>
  <sheetData>
    <row r="1" spans="1:16" ht="12" x14ac:dyDescent="0.25">
      <c r="A1" s="178" t="s">
        <v>475</v>
      </c>
      <c r="B1" s="179"/>
      <c r="C1" s="61"/>
      <c r="D1" s="21"/>
      <c r="E1" s="21"/>
      <c r="F1" s="22"/>
      <c r="H1" s="1"/>
      <c r="I1" s="8"/>
      <c r="J1" s="28"/>
      <c r="K1" s="28"/>
      <c r="L1" s="28"/>
      <c r="M1" s="28"/>
      <c r="N1" s="28"/>
      <c r="O1" s="28"/>
    </row>
    <row r="2" spans="1:16" ht="12" x14ac:dyDescent="0.25">
      <c r="C2" s="62"/>
      <c r="D2" s="21"/>
      <c r="E2" s="21"/>
      <c r="F2" s="20"/>
      <c r="I2" s="9"/>
      <c r="J2" s="28"/>
      <c r="K2" s="28"/>
      <c r="L2" s="28"/>
      <c r="M2" s="11"/>
      <c r="N2" s="28"/>
      <c r="O2" s="28"/>
    </row>
    <row r="3" spans="1:16" ht="13.2" x14ac:dyDescent="0.25">
      <c r="A3" s="7">
        <v>1</v>
      </c>
      <c r="B3" s="7">
        <v>2</v>
      </c>
      <c r="C3" s="7">
        <v>3</v>
      </c>
      <c r="D3" s="24">
        <v>4</v>
      </c>
      <c r="E3" s="24"/>
      <c r="F3" s="24">
        <v>5</v>
      </c>
      <c r="G3" s="7">
        <v>6</v>
      </c>
      <c r="H3" s="7">
        <v>7</v>
      </c>
      <c r="I3" s="10" t="s">
        <v>14</v>
      </c>
      <c r="J3" s="27">
        <v>9</v>
      </c>
      <c r="K3" s="27">
        <v>10</v>
      </c>
      <c r="L3" s="27">
        <v>11</v>
      </c>
      <c r="M3" s="27">
        <v>12</v>
      </c>
      <c r="N3" s="30">
        <v>13</v>
      </c>
      <c r="O3" s="31">
        <v>14</v>
      </c>
      <c r="P3" s="31">
        <v>15</v>
      </c>
    </row>
    <row r="4" spans="1:16" ht="4.5" customHeight="1" x14ac:dyDescent="0.25">
      <c r="A4" s="7"/>
      <c r="B4" s="7"/>
      <c r="C4" s="63"/>
      <c r="D4" s="24"/>
      <c r="E4" s="24"/>
      <c r="F4" s="24"/>
      <c r="G4" s="7"/>
      <c r="H4" s="7"/>
      <c r="I4" s="10"/>
      <c r="J4" s="27"/>
      <c r="K4" s="27"/>
      <c r="L4" s="27"/>
      <c r="M4" s="27"/>
      <c r="N4" s="30"/>
      <c r="O4" s="31"/>
      <c r="P4" s="31"/>
    </row>
    <row r="5" spans="1:16" ht="48" x14ac:dyDescent="0.25">
      <c r="A5" s="24" t="s">
        <v>1</v>
      </c>
      <c r="B5" s="24" t="s">
        <v>478</v>
      </c>
      <c r="C5" s="25" t="s">
        <v>0</v>
      </c>
      <c r="D5" s="25" t="s">
        <v>2</v>
      </c>
      <c r="E5" s="25" t="s">
        <v>480</v>
      </c>
      <c r="F5" s="24" t="s">
        <v>3</v>
      </c>
      <c r="G5" s="24" t="s">
        <v>4</v>
      </c>
      <c r="H5" s="24" t="s">
        <v>10</v>
      </c>
      <c r="I5" s="12" t="s">
        <v>13</v>
      </c>
      <c r="J5" s="29" t="s">
        <v>100</v>
      </c>
      <c r="K5" s="29" t="s">
        <v>476</v>
      </c>
      <c r="L5" s="29" t="s">
        <v>477</v>
      </c>
      <c r="M5" s="29" t="s">
        <v>96</v>
      </c>
      <c r="N5" s="30" t="s">
        <v>12</v>
      </c>
      <c r="O5" s="31" t="s">
        <v>9</v>
      </c>
      <c r="P5" s="31" t="s">
        <v>99</v>
      </c>
    </row>
    <row r="6" spans="1:16" ht="24" hidden="1" customHeight="1" outlineLevel="2" x14ac:dyDescent="0.25">
      <c r="A6" s="33" t="s">
        <v>479</v>
      </c>
      <c r="B6" s="24"/>
      <c r="C6" s="34">
        <v>21.018999999999998</v>
      </c>
      <c r="D6" s="40" t="s">
        <v>416</v>
      </c>
      <c r="E6" s="207" t="s">
        <v>480</v>
      </c>
      <c r="F6" s="203" t="s">
        <v>442</v>
      </c>
      <c r="G6" s="203" t="s">
        <v>6</v>
      </c>
      <c r="H6" s="38"/>
      <c r="I6" s="12"/>
      <c r="J6" s="175">
        <v>1051703277</v>
      </c>
      <c r="K6" s="43"/>
      <c r="L6" s="43"/>
      <c r="M6" s="43">
        <f t="shared" ref="M6:M7" si="0">K6-L6</f>
        <v>0</v>
      </c>
      <c r="N6" s="46"/>
      <c r="O6" s="44">
        <f t="shared" ref="O6:O7" si="1">IF(N6-L6&gt;0,N6-L6,0)</f>
        <v>0</v>
      </c>
      <c r="P6" s="31"/>
    </row>
    <row r="7" spans="1:16" ht="24" hidden="1" customHeight="1" outlineLevel="2" x14ac:dyDescent="0.25">
      <c r="A7" s="33" t="s">
        <v>479</v>
      </c>
      <c r="B7" s="24"/>
      <c r="C7" s="34">
        <v>21.023</v>
      </c>
      <c r="D7" s="40" t="s">
        <v>416</v>
      </c>
      <c r="E7" s="207" t="s">
        <v>480</v>
      </c>
      <c r="F7" s="203" t="s">
        <v>481</v>
      </c>
      <c r="G7" s="203" t="s">
        <v>6</v>
      </c>
      <c r="H7" s="38"/>
      <c r="I7" s="12"/>
      <c r="J7" s="175">
        <v>30592704</v>
      </c>
      <c r="K7" s="43"/>
      <c r="L7" s="43"/>
      <c r="M7" s="43">
        <f t="shared" si="0"/>
        <v>0</v>
      </c>
      <c r="N7" s="46"/>
      <c r="O7" s="44">
        <f t="shared" si="1"/>
        <v>0</v>
      </c>
      <c r="P7" s="31"/>
    </row>
    <row r="8" spans="1:16" ht="24" customHeight="1" outlineLevel="1" collapsed="1" x14ac:dyDescent="0.25">
      <c r="A8" s="58" t="s">
        <v>522</v>
      </c>
      <c r="B8" s="34"/>
      <c r="C8" s="34"/>
      <c r="D8" s="34"/>
      <c r="E8" s="34"/>
      <c r="F8" s="34"/>
      <c r="G8" s="34"/>
      <c r="H8" s="38"/>
      <c r="I8" s="34"/>
      <c r="J8" s="175">
        <f t="shared" ref="J8:O8" si="2">SUBTOTAL(9,J6:J7)</f>
        <v>1082295981</v>
      </c>
      <c r="K8" s="175">
        <f t="shared" si="2"/>
        <v>0</v>
      </c>
      <c r="L8" s="175">
        <f t="shared" si="2"/>
        <v>0</v>
      </c>
      <c r="M8" s="175">
        <f t="shared" si="2"/>
        <v>0</v>
      </c>
      <c r="N8" s="175">
        <f t="shared" si="2"/>
        <v>0</v>
      </c>
      <c r="O8" s="175">
        <f t="shared" si="2"/>
        <v>0</v>
      </c>
      <c r="P8" s="46">
        <f>SUBTOTAL(9,P6:P7)</f>
        <v>0</v>
      </c>
    </row>
    <row r="9" spans="1:16" ht="12" hidden="1" outlineLevel="2" x14ac:dyDescent="0.25">
      <c r="A9" s="33" t="s">
        <v>101</v>
      </c>
      <c r="B9" s="56"/>
      <c r="C9" s="34">
        <v>12.002000000000001</v>
      </c>
      <c r="D9" s="40" t="s">
        <v>102</v>
      </c>
      <c r="E9" s="207"/>
      <c r="F9" s="54" t="s">
        <v>103</v>
      </c>
      <c r="G9" s="56" t="s">
        <v>6</v>
      </c>
      <c r="H9" s="38"/>
      <c r="I9" s="38"/>
      <c r="J9" s="175">
        <v>492351</v>
      </c>
      <c r="K9" s="43"/>
      <c r="L9" s="43"/>
      <c r="M9" s="43">
        <f>K9-L9</f>
        <v>0</v>
      </c>
      <c r="N9" s="46"/>
      <c r="O9" s="44">
        <f>IF(N9-L9&gt;0,N9-L9,0)</f>
        <v>0</v>
      </c>
      <c r="P9" s="170" t="str">
        <f>IF(O9&lt;&gt;0,"SUBRECIPIENT EXPENSES CANNOT EXCEED COLUMN 11","")</f>
        <v/>
      </c>
    </row>
    <row r="10" spans="1:16" ht="12" hidden="1" outlineLevel="2" x14ac:dyDescent="0.25">
      <c r="A10" s="33" t="s">
        <v>101</v>
      </c>
      <c r="B10" s="56"/>
      <c r="C10" s="34">
        <v>12.617000000000001</v>
      </c>
      <c r="D10" s="40" t="s">
        <v>102</v>
      </c>
      <c r="E10" s="207"/>
      <c r="F10" s="54" t="s">
        <v>104</v>
      </c>
      <c r="G10" s="56" t="s">
        <v>6</v>
      </c>
      <c r="H10" s="38"/>
      <c r="I10" s="38"/>
      <c r="J10" s="175">
        <v>688231</v>
      </c>
      <c r="K10" s="43"/>
      <c r="L10" s="43"/>
      <c r="M10" s="43">
        <f>K10-L10</f>
        <v>0</v>
      </c>
      <c r="N10" s="46"/>
      <c r="O10" s="44">
        <f>IF(N10-L10&gt;0,N10-L10,0)</f>
        <v>0</v>
      </c>
      <c r="P10" s="170" t="str">
        <f t="shared" ref="P10:P75" si="3">IF(O10&lt;&gt;0,"SUBRECIPIENT EXPENSES CANNOT EXCEED COLUMN 11","")</f>
        <v/>
      </c>
    </row>
    <row r="11" spans="1:16" ht="23.4" hidden="1" outlineLevel="2" x14ac:dyDescent="0.25">
      <c r="A11" s="33" t="s">
        <v>101</v>
      </c>
      <c r="B11" s="56"/>
      <c r="C11" s="34">
        <v>59.061</v>
      </c>
      <c r="D11" s="40" t="s">
        <v>105</v>
      </c>
      <c r="E11" s="207"/>
      <c r="F11" s="32" t="s">
        <v>106</v>
      </c>
      <c r="G11" s="56" t="s">
        <v>6</v>
      </c>
      <c r="H11" s="38"/>
      <c r="I11" s="38"/>
      <c r="J11" s="175">
        <v>78794</v>
      </c>
      <c r="K11" s="43"/>
      <c r="L11" s="43"/>
      <c r="M11" s="43">
        <f>K11-L11</f>
        <v>0</v>
      </c>
      <c r="N11" s="46"/>
      <c r="O11" s="44">
        <f>IF(N11-L11&gt;0,N11-L11,0)</f>
        <v>0</v>
      </c>
      <c r="P11" s="170" t="str">
        <f t="shared" si="3"/>
        <v/>
      </c>
    </row>
    <row r="12" spans="1:16" ht="23.4" hidden="1" outlineLevel="2" x14ac:dyDescent="0.25">
      <c r="A12" s="33" t="s">
        <v>101</v>
      </c>
      <c r="B12" s="57"/>
      <c r="C12" s="34">
        <v>66.817999999999998</v>
      </c>
      <c r="D12" s="40" t="s">
        <v>107</v>
      </c>
      <c r="E12" s="207"/>
      <c r="F12" s="32" t="s">
        <v>108</v>
      </c>
      <c r="G12" s="57" t="s">
        <v>6</v>
      </c>
      <c r="H12" s="38"/>
      <c r="I12" s="38"/>
      <c r="J12" s="175">
        <v>467749</v>
      </c>
      <c r="K12" s="43"/>
      <c r="L12" s="43"/>
      <c r="M12" s="43">
        <f>K12-L12</f>
        <v>0</v>
      </c>
      <c r="N12" s="46"/>
      <c r="O12" s="44">
        <f>IF(N12-L12&gt;0,N12-L12,0)</f>
        <v>0</v>
      </c>
      <c r="P12" s="170" t="str">
        <f t="shared" si="3"/>
        <v/>
      </c>
    </row>
    <row r="13" spans="1:16" ht="23.4" hidden="1" outlineLevel="2" x14ac:dyDescent="0.25">
      <c r="A13" s="33" t="s">
        <v>101</v>
      </c>
      <c r="B13" s="56"/>
      <c r="C13" s="34">
        <v>90.600999999999999</v>
      </c>
      <c r="D13" s="40" t="s">
        <v>395</v>
      </c>
      <c r="E13" s="207"/>
      <c r="F13" s="54" t="s">
        <v>396</v>
      </c>
      <c r="G13" s="56" t="s">
        <v>6</v>
      </c>
      <c r="H13" s="38"/>
      <c r="I13" s="38"/>
      <c r="J13" s="175">
        <f>56500+59309</f>
        <v>115809</v>
      </c>
      <c r="K13" s="43"/>
      <c r="L13" s="43"/>
      <c r="M13" s="43">
        <f>K13-L13</f>
        <v>0</v>
      </c>
      <c r="N13" s="46"/>
      <c r="O13" s="44">
        <f>IF(N13-L13&gt;0,N13-L13,0)</f>
        <v>0</v>
      </c>
      <c r="P13" s="170" t="str">
        <f t="shared" si="3"/>
        <v/>
      </c>
    </row>
    <row r="14" spans="1:16" ht="24" hidden="1" customHeight="1" outlineLevel="2" x14ac:dyDescent="0.25">
      <c r="A14" s="33" t="s">
        <v>101</v>
      </c>
      <c r="B14" s="56"/>
      <c r="C14" s="34">
        <v>21.027000000000001</v>
      </c>
      <c r="D14" s="40" t="s">
        <v>416</v>
      </c>
      <c r="E14" s="207" t="s">
        <v>480</v>
      </c>
      <c r="F14" s="54" t="s">
        <v>482</v>
      </c>
      <c r="G14" s="56" t="s">
        <v>6</v>
      </c>
      <c r="H14" s="38"/>
      <c r="I14" s="38"/>
      <c r="J14" s="175">
        <v>14007</v>
      </c>
      <c r="K14" s="172"/>
      <c r="L14" s="172"/>
      <c r="M14" s="43">
        <f>K14-L14</f>
        <v>0</v>
      </c>
      <c r="N14" s="46"/>
      <c r="O14" s="44">
        <f>IF(N14-L14&gt;0,N14-L14,0)</f>
        <v>0</v>
      </c>
      <c r="P14" s="170" t="str">
        <f>IF(O14&lt;&gt;0,"SUBRECIPIENT EXPENSES CANNOT EXCEED COLUMN 11","")</f>
        <v/>
      </c>
    </row>
    <row r="15" spans="1:16" ht="24" hidden="1" customHeight="1" outlineLevel="2" x14ac:dyDescent="0.25">
      <c r="A15" s="33" t="s">
        <v>101</v>
      </c>
      <c r="B15" s="56"/>
      <c r="C15" s="34">
        <v>11.302</v>
      </c>
      <c r="D15" s="40" t="s">
        <v>399</v>
      </c>
      <c r="E15" s="207"/>
      <c r="F15" s="54" t="s">
        <v>483</v>
      </c>
      <c r="G15" s="56" t="s">
        <v>7</v>
      </c>
      <c r="H15" s="38" t="s">
        <v>484</v>
      </c>
      <c r="I15" s="38" t="s">
        <v>485</v>
      </c>
      <c r="J15" s="175">
        <v>16252</v>
      </c>
      <c r="K15" s="43"/>
      <c r="L15" s="43"/>
      <c r="M15" s="43">
        <f>K15-L15</f>
        <v>0</v>
      </c>
      <c r="N15" s="46"/>
      <c r="O15" s="44">
        <f>IF(N15-L15&gt;0,N15-L15,0)</f>
        <v>0</v>
      </c>
      <c r="P15" s="170" t="str">
        <f t="shared" si="3"/>
        <v/>
      </c>
    </row>
    <row r="16" spans="1:16" ht="23.4" hidden="1" outlineLevel="2" x14ac:dyDescent="0.25">
      <c r="A16" s="33" t="s">
        <v>101</v>
      </c>
      <c r="B16" s="56"/>
      <c r="C16" s="34">
        <v>97.036000000000001</v>
      </c>
      <c r="D16" s="40" t="s">
        <v>371</v>
      </c>
      <c r="E16" s="207"/>
      <c r="F16" s="54" t="s">
        <v>420</v>
      </c>
      <c r="G16" s="56" t="s">
        <v>6</v>
      </c>
      <c r="H16" s="38"/>
      <c r="I16" s="38"/>
      <c r="J16" s="175">
        <v>17494000</v>
      </c>
      <c r="K16" s="43"/>
      <c r="L16" s="43"/>
      <c r="M16" s="43">
        <f>K16-L16</f>
        <v>0</v>
      </c>
      <c r="N16" s="46"/>
      <c r="O16" s="44">
        <f>IF(N16-L16&gt;0,N16-L16,0)</f>
        <v>0</v>
      </c>
      <c r="P16" s="170" t="str">
        <f t="shared" si="3"/>
        <v/>
      </c>
    </row>
    <row r="17" spans="1:16" ht="12" outlineLevel="1" collapsed="1" x14ac:dyDescent="0.25">
      <c r="A17" s="58" t="s">
        <v>109</v>
      </c>
      <c r="B17" s="56"/>
      <c r="C17" s="34"/>
      <c r="D17" s="40"/>
      <c r="E17" s="207"/>
      <c r="F17" s="54"/>
      <c r="G17" s="56"/>
      <c r="H17" s="38"/>
      <c r="I17" s="38"/>
      <c r="J17" s="175">
        <f t="shared" ref="J17:O17" si="4">SUBTOTAL(9,J9:J16)</f>
        <v>19367193</v>
      </c>
      <c r="K17" s="175">
        <f t="shared" si="4"/>
        <v>0</v>
      </c>
      <c r="L17" s="175">
        <f t="shared" si="4"/>
        <v>0</v>
      </c>
      <c r="M17" s="175">
        <f t="shared" si="4"/>
        <v>0</v>
      </c>
      <c r="N17" s="175">
        <f t="shared" si="4"/>
        <v>0</v>
      </c>
      <c r="O17" s="175">
        <f t="shared" si="4"/>
        <v>0</v>
      </c>
      <c r="P17" s="170">
        <f>SUBTOTAL(9,P9:P16)</f>
        <v>0</v>
      </c>
    </row>
    <row r="18" spans="1:16" ht="23.4" hidden="1" outlineLevel="2" x14ac:dyDescent="0.25">
      <c r="A18" s="33" t="s">
        <v>110</v>
      </c>
      <c r="B18" s="56"/>
      <c r="C18" s="34">
        <v>14.228</v>
      </c>
      <c r="D18" s="40" t="s">
        <v>111</v>
      </c>
      <c r="E18" s="207"/>
      <c r="F18" s="54" t="s">
        <v>112</v>
      </c>
      <c r="G18" s="56" t="s">
        <v>6</v>
      </c>
      <c r="H18" s="38"/>
      <c r="I18" s="38"/>
      <c r="J18" s="43">
        <v>9135482</v>
      </c>
      <c r="K18" s="43"/>
      <c r="L18" s="43"/>
      <c r="M18" s="43">
        <f t="shared" ref="M18:M31" si="5">K18-L18</f>
        <v>0</v>
      </c>
      <c r="N18" s="46"/>
      <c r="O18" s="44">
        <f t="shared" ref="O18:O31" si="6">IF(N18-L18&gt;0,N18-L18,0)</f>
        <v>0</v>
      </c>
      <c r="P18" s="170" t="str">
        <f t="shared" si="3"/>
        <v/>
      </c>
    </row>
    <row r="19" spans="1:16" ht="23.4" hidden="1" outlineLevel="2" x14ac:dyDescent="0.25">
      <c r="A19" s="33" t="s">
        <v>110</v>
      </c>
      <c r="B19" s="56"/>
      <c r="C19" s="34">
        <v>14.239000000000001</v>
      </c>
      <c r="D19" s="40" t="s">
        <v>111</v>
      </c>
      <c r="E19" s="207"/>
      <c r="F19" s="54" t="s">
        <v>113</v>
      </c>
      <c r="G19" s="56" t="s">
        <v>6</v>
      </c>
      <c r="H19" s="38"/>
      <c r="I19" s="38"/>
      <c r="J19" s="43">
        <v>3179745</v>
      </c>
      <c r="K19" s="43"/>
      <c r="L19" s="43"/>
      <c r="M19" s="43">
        <f t="shared" ref="M19" si="7">K19-L19</f>
        <v>0</v>
      </c>
      <c r="N19" s="46"/>
      <c r="O19" s="44">
        <f t="shared" ref="O19" si="8">IF(N19-L19&gt;0,N19-L19,0)</f>
        <v>0</v>
      </c>
      <c r="P19" s="170" t="str">
        <f t="shared" ref="P19" si="9">IF(O19&lt;&gt;0,"SUBRECIPIENT EXPENSES CANNOT EXCEED COLUMN 11","")</f>
        <v/>
      </c>
    </row>
    <row r="20" spans="1:16" ht="23.4" hidden="1" outlineLevel="2" x14ac:dyDescent="0.25">
      <c r="A20" s="33" t="s">
        <v>110</v>
      </c>
      <c r="B20" s="56"/>
      <c r="C20" s="34">
        <v>14.269</v>
      </c>
      <c r="D20" s="40" t="s">
        <v>111</v>
      </c>
      <c r="E20" s="207"/>
      <c r="F20" s="54" t="s">
        <v>114</v>
      </c>
      <c r="G20" s="56" t="s">
        <v>6</v>
      </c>
      <c r="H20" s="38"/>
      <c r="I20" s="38"/>
      <c r="J20" s="43">
        <v>55174</v>
      </c>
      <c r="K20" s="43"/>
      <c r="L20" s="43"/>
      <c r="M20" s="43">
        <f t="shared" si="5"/>
        <v>0</v>
      </c>
      <c r="N20" s="46"/>
      <c r="O20" s="44">
        <f t="shared" si="6"/>
        <v>0</v>
      </c>
      <c r="P20" s="170" t="str">
        <f t="shared" si="3"/>
        <v/>
      </c>
    </row>
    <row r="21" spans="1:16" ht="23.4" hidden="1" outlineLevel="2" x14ac:dyDescent="0.25">
      <c r="A21" s="33" t="s">
        <v>110</v>
      </c>
      <c r="B21" s="56"/>
      <c r="C21" s="34">
        <v>15.904</v>
      </c>
      <c r="D21" s="40" t="s">
        <v>115</v>
      </c>
      <c r="E21" s="207"/>
      <c r="F21" s="54" t="s">
        <v>116</v>
      </c>
      <c r="G21" s="56" t="s">
        <v>6</v>
      </c>
      <c r="H21" s="38"/>
      <c r="I21" s="38"/>
      <c r="J21" s="43">
        <v>435684</v>
      </c>
      <c r="K21" s="43"/>
      <c r="L21" s="43"/>
      <c r="M21" s="43">
        <f t="shared" si="5"/>
        <v>0</v>
      </c>
      <c r="N21" s="46"/>
      <c r="O21" s="44">
        <f t="shared" si="6"/>
        <v>0</v>
      </c>
      <c r="P21" s="170" t="str">
        <f t="shared" si="3"/>
        <v/>
      </c>
    </row>
    <row r="22" spans="1:16" ht="23.4" hidden="1" outlineLevel="2" x14ac:dyDescent="0.25">
      <c r="A22" s="33" t="s">
        <v>110</v>
      </c>
      <c r="B22" s="56"/>
      <c r="C22" s="34">
        <v>15.925000000000001</v>
      </c>
      <c r="D22" s="40" t="s">
        <v>115</v>
      </c>
      <c r="E22" s="207"/>
      <c r="F22" s="54" t="s">
        <v>486</v>
      </c>
      <c r="G22" s="56" t="s">
        <v>6</v>
      </c>
      <c r="H22" s="38"/>
      <c r="I22" s="38"/>
      <c r="J22" s="43">
        <v>45063</v>
      </c>
      <c r="K22" s="43"/>
      <c r="L22" s="43"/>
      <c r="M22" s="43">
        <f t="shared" si="5"/>
        <v>0</v>
      </c>
      <c r="N22" s="46"/>
      <c r="O22" s="44">
        <f t="shared" si="6"/>
        <v>0</v>
      </c>
      <c r="P22" s="170" t="str">
        <f t="shared" si="3"/>
        <v/>
      </c>
    </row>
    <row r="23" spans="1:16" ht="12" outlineLevel="1" collapsed="1" x14ac:dyDescent="0.25">
      <c r="A23" s="58" t="s">
        <v>117</v>
      </c>
      <c r="B23" s="56"/>
      <c r="C23" s="34"/>
      <c r="D23" s="40"/>
      <c r="E23" s="207"/>
      <c r="F23" s="54"/>
      <c r="G23" s="56"/>
      <c r="H23" s="38"/>
      <c r="I23" s="38"/>
      <c r="J23" s="43">
        <f t="shared" ref="J23:O23" si="10">SUBTOTAL(9,J18:J22)</f>
        <v>12851148</v>
      </c>
      <c r="K23" s="43">
        <f t="shared" si="10"/>
        <v>0</v>
      </c>
      <c r="L23" s="43">
        <f t="shared" si="10"/>
        <v>0</v>
      </c>
      <c r="M23" s="43">
        <f t="shared" si="10"/>
        <v>0</v>
      </c>
      <c r="N23" s="43">
        <f t="shared" si="10"/>
        <v>0</v>
      </c>
      <c r="O23" s="43">
        <f t="shared" si="10"/>
        <v>0</v>
      </c>
      <c r="P23" s="170">
        <f>SUBTOTAL(9,P18:P22)</f>
        <v>0</v>
      </c>
    </row>
    <row r="24" spans="1:16" ht="23.4" hidden="1" outlineLevel="2" x14ac:dyDescent="0.25">
      <c r="A24" s="33" t="s">
        <v>118</v>
      </c>
      <c r="B24" s="56"/>
      <c r="C24" s="34">
        <v>10.025</v>
      </c>
      <c r="D24" s="40" t="s">
        <v>119</v>
      </c>
      <c r="E24" s="207"/>
      <c r="F24" s="54" t="s">
        <v>120</v>
      </c>
      <c r="G24" s="56" t="s">
        <v>6</v>
      </c>
      <c r="H24" s="38"/>
      <c r="I24" s="38"/>
      <c r="J24" s="43">
        <v>293051</v>
      </c>
      <c r="K24" s="43"/>
      <c r="L24" s="43"/>
      <c r="M24" s="43">
        <f t="shared" si="5"/>
        <v>0</v>
      </c>
      <c r="N24" s="46"/>
      <c r="O24" s="44">
        <f t="shared" si="6"/>
        <v>0</v>
      </c>
      <c r="P24" s="170" t="str">
        <f t="shared" si="3"/>
        <v/>
      </c>
    </row>
    <row r="25" spans="1:16" ht="23.4" hidden="1" outlineLevel="2" x14ac:dyDescent="0.25">
      <c r="A25" s="36" t="s">
        <v>118</v>
      </c>
      <c r="B25" s="56"/>
      <c r="C25" s="34">
        <v>10.069000000000001</v>
      </c>
      <c r="D25" s="40" t="s">
        <v>119</v>
      </c>
      <c r="E25" s="207"/>
      <c r="F25" s="54" t="s">
        <v>121</v>
      </c>
      <c r="G25" s="56" t="s">
        <v>6</v>
      </c>
      <c r="H25" s="38"/>
      <c r="I25" s="38"/>
      <c r="J25" s="43">
        <v>46221</v>
      </c>
      <c r="K25" s="43"/>
      <c r="L25" s="43"/>
      <c r="M25" s="43">
        <f t="shared" si="5"/>
        <v>0</v>
      </c>
      <c r="N25" s="46"/>
      <c r="O25" s="44">
        <f t="shared" si="6"/>
        <v>0</v>
      </c>
      <c r="P25" s="170" t="str">
        <f t="shared" si="3"/>
        <v/>
      </c>
    </row>
    <row r="26" spans="1:16" ht="23.4" hidden="1" outlineLevel="2" x14ac:dyDescent="0.25">
      <c r="A26" s="36" t="s">
        <v>118</v>
      </c>
      <c r="B26" s="56"/>
      <c r="C26" s="34">
        <v>10.153</v>
      </c>
      <c r="D26" s="40" t="s">
        <v>119</v>
      </c>
      <c r="E26" s="207"/>
      <c r="F26" s="54" t="s">
        <v>122</v>
      </c>
      <c r="G26" s="56" t="s">
        <v>6</v>
      </c>
      <c r="H26" s="38"/>
      <c r="I26" s="38"/>
      <c r="J26" s="43">
        <v>22688</v>
      </c>
      <c r="K26" s="43"/>
      <c r="L26" s="43"/>
      <c r="M26" s="43">
        <f t="shared" si="5"/>
        <v>0</v>
      </c>
      <c r="N26" s="46"/>
      <c r="O26" s="44">
        <f t="shared" si="6"/>
        <v>0</v>
      </c>
      <c r="P26" s="170" t="str">
        <f t="shared" si="3"/>
        <v/>
      </c>
    </row>
    <row r="27" spans="1:16" ht="23.4" hidden="1" outlineLevel="2" x14ac:dyDescent="0.25">
      <c r="A27" s="36" t="s">
        <v>118</v>
      </c>
      <c r="B27" s="56"/>
      <c r="C27" s="34">
        <v>10.156000000000001</v>
      </c>
      <c r="D27" s="40" t="s">
        <v>119</v>
      </c>
      <c r="E27" s="207"/>
      <c r="F27" s="54" t="s">
        <v>123</v>
      </c>
      <c r="G27" s="56" t="s">
        <v>6</v>
      </c>
      <c r="H27" s="38"/>
      <c r="I27" s="38"/>
      <c r="J27" s="43">
        <v>28762</v>
      </c>
      <c r="K27" s="43"/>
      <c r="L27" s="43"/>
      <c r="M27" s="43">
        <f t="shared" si="5"/>
        <v>0</v>
      </c>
      <c r="N27" s="46"/>
      <c r="O27" s="44">
        <f t="shared" si="6"/>
        <v>0</v>
      </c>
      <c r="P27" s="170" t="str">
        <f t="shared" si="3"/>
        <v/>
      </c>
    </row>
    <row r="28" spans="1:16" ht="23.4" hidden="1" outlineLevel="2" x14ac:dyDescent="0.25">
      <c r="A28" s="36" t="s">
        <v>118</v>
      </c>
      <c r="B28" s="56"/>
      <c r="C28" s="34">
        <v>10.163</v>
      </c>
      <c r="D28" s="40" t="s">
        <v>119</v>
      </c>
      <c r="E28" s="207"/>
      <c r="F28" s="54" t="s">
        <v>124</v>
      </c>
      <c r="G28" s="56" t="s">
        <v>6</v>
      </c>
      <c r="H28" s="38"/>
      <c r="I28" s="38"/>
      <c r="J28" s="43">
        <v>5400</v>
      </c>
      <c r="K28" s="43"/>
      <c r="L28" s="43"/>
      <c r="M28" s="43">
        <f t="shared" si="5"/>
        <v>0</v>
      </c>
      <c r="N28" s="46"/>
      <c r="O28" s="44">
        <f t="shared" si="6"/>
        <v>0</v>
      </c>
      <c r="P28" s="170" t="str">
        <f t="shared" si="3"/>
        <v/>
      </c>
    </row>
    <row r="29" spans="1:16" ht="23.4" hidden="1" outlineLevel="2" x14ac:dyDescent="0.25">
      <c r="A29" s="36" t="s">
        <v>118</v>
      </c>
      <c r="B29" s="56"/>
      <c r="C29" s="34">
        <v>10.17</v>
      </c>
      <c r="D29" s="40" t="s">
        <v>119</v>
      </c>
      <c r="E29" s="207"/>
      <c r="F29" s="64" t="s">
        <v>125</v>
      </c>
      <c r="G29" s="56" t="s">
        <v>6</v>
      </c>
      <c r="H29" s="38"/>
      <c r="I29" s="38"/>
      <c r="J29" s="43">
        <v>299261</v>
      </c>
      <c r="K29" s="43"/>
      <c r="L29" s="43"/>
      <c r="M29" s="43">
        <f t="shared" si="5"/>
        <v>0</v>
      </c>
      <c r="N29" s="46"/>
      <c r="O29" s="44">
        <f t="shared" si="6"/>
        <v>0</v>
      </c>
      <c r="P29" s="170" t="str">
        <f t="shared" si="3"/>
        <v/>
      </c>
    </row>
    <row r="30" spans="1:16" ht="23.4" hidden="1" outlineLevel="2" x14ac:dyDescent="0.25">
      <c r="A30" s="36" t="s">
        <v>118</v>
      </c>
      <c r="B30" s="56"/>
      <c r="C30" s="34">
        <v>10.173999999999999</v>
      </c>
      <c r="D30" s="40" t="s">
        <v>119</v>
      </c>
      <c r="E30" s="207"/>
      <c r="F30" s="64" t="s">
        <v>126</v>
      </c>
      <c r="G30" s="56" t="s">
        <v>6</v>
      </c>
      <c r="H30" s="38"/>
      <c r="I30" s="38"/>
      <c r="J30" s="43">
        <v>167690</v>
      </c>
      <c r="K30" s="43"/>
      <c r="L30" s="43"/>
      <c r="M30" s="43">
        <f t="shared" ref="M30" si="11">K30-L30</f>
        <v>0</v>
      </c>
      <c r="N30" s="46"/>
      <c r="O30" s="44">
        <f t="shared" ref="O30" si="12">IF(N30-L30&gt;0,N30-L30,0)</f>
        <v>0</v>
      </c>
      <c r="P30" s="170" t="str">
        <f t="shared" ref="P30" si="13">IF(O30&lt;&gt;0,"SUBRECIPIENT EXPENSES CANNOT EXCEED COLUMN 11","")</f>
        <v/>
      </c>
    </row>
    <row r="31" spans="1:16" ht="23.4" hidden="1" outlineLevel="2" x14ac:dyDescent="0.25">
      <c r="A31" s="36" t="s">
        <v>118</v>
      </c>
      <c r="B31" s="56"/>
      <c r="C31" s="34">
        <v>10.475</v>
      </c>
      <c r="D31" s="40" t="s">
        <v>119</v>
      </c>
      <c r="E31" s="207"/>
      <c r="F31" s="54" t="s">
        <v>127</v>
      </c>
      <c r="G31" s="56" t="s">
        <v>6</v>
      </c>
      <c r="H31" s="38"/>
      <c r="I31" s="38"/>
      <c r="J31" s="175">
        <v>762170</v>
      </c>
      <c r="K31" s="43"/>
      <c r="L31" s="43"/>
      <c r="M31" s="43">
        <f t="shared" si="5"/>
        <v>0</v>
      </c>
      <c r="N31" s="46"/>
      <c r="O31" s="44">
        <f t="shared" si="6"/>
        <v>0</v>
      </c>
      <c r="P31" s="170" t="str">
        <f t="shared" si="3"/>
        <v/>
      </c>
    </row>
    <row r="32" spans="1:16" ht="23.4" hidden="1" outlineLevel="2" x14ac:dyDescent="0.25">
      <c r="A32" s="36" t="s">
        <v>118</v>
      </c>
      <c r="B32" s="56"/>
      <c r="C32" s="34">
        <v>10.477</v>
      </c>
      <c r="D32" s="40" t="s">
        <v>119</v>
      </c>
      <c r="E32" s="207"/>
      <c r="F32" s="54" t="s">
        <v>487</v>
      </c>
      <c r="G32" s="56" t="s">
        <v>6</v>
      </c>
      <c r="H32" s="38"/>
      <c r="I32" s="38"/>
      <c r="J32" s="175">
        <v>3064</v>
      </c>
      <c r="K32" s="43"/>
      <c r="L32" s="43"/>
      <c r="M32" s="43">
        <f>K32-L32</f>
        <v>0</v>
      </c>
      <c r="N32" s="46"/>
      <c r="O32" s="44">
        <f>IF(N32-L32&gt;0,N32-L32,0)</f>
        <v>0</v>
      </c>
      <c r="P32" s="170" t="str">
        <f t="shared" si="3"/>
        <v/>
      </c>
    </row>
    <row r="33" spans="1:16" ht="23.4" hidden="1" outlineLevel="2" x14ac:dyDescent="0.25">
      <c r="A33" s="36" t="s">
        <v>118</v>
      </c>
      <c r="B33" s="56"/>
      <c r="C33" s="34">
        <v>10.574999999999999</v>
      </c>
      <c r="D33" s="40" t="s">
        <v>119</v>
      </c>
      <c r="E33" s="207"/>
      <c r="F33" s="54" t="s">
        <v>128</v>
      </c>
      <c r="G33" s="56" t="s">
        <v>6</v>
      </c>
      <c r="H33" s="38"/>
      <c r="I33" s="38"/>
      <c r="J33" s="43">
        <v>19569</v>
      </c>
      <c r="K33" s="43"/>
      <c r="L33" s="43"/>
      <c r="M33" s="43">
        <f>K33-L33</f>
        <v>0</v>
      </c>
      <c r="N33" s="46"/>
      <c r="O33" s="44">
        <f>IF(N33-L33&gt;0,N33-L33,0)</f>
        <v>0</v>
      </c>
      <c r="P33" s="170" t="str">
        <f t="shared" ref="P33" si="14">IF(O33&lt;&gt;0,"SUBRECIPIENT EXPENSES CANNOT EXCEED COLUMN 11","")</f>
        <v/>
      </c>
    </row>
    <row r="34" spans="1:16" ht="23.4" hidden="1" outlineLevel="2" x14ac:dyDescent="0.25">
      <c r="A34" s="36" t="s">
        <v>118</v>
      </c>
      <c r="B34" s="56"/>
      <c r="C34" s="34">
        <v>10.912000000000001</v>
      </c>
      <c r="D34" s="40" t="s">
        <v>119</v>
      </c>
      <c r="E34" s="207"/>
      <c r="F34" s="54" t="s">
        <v>129</v>
      </c>
      <c r="G34" s="56" t="s">
        <v>6</v>
      </c>
      <c r="H34" s="38"/>
      <c r="I34" s="38"/>
      <c r="J34" s="43">
        <v>55945</v>
      </c>
      <c r="K34" s="43"/>
      <c r="L34" s="43"/>
      <c r="M34" s="43">
        <f>K34-L34</f>
        <v>0</v>
      </c>
      <c r="N34" s="46"/>
      <c r="O34" s="44">
        <f>IF(N34-L34&gt;0,N34-L34,0)</f>
        <v>0</v>
      </c>
      <c r="P34" s="170" t="str">
        <f t="shared" ref="P34" si="15">IF(O34&lt;&gt;0,"SUBRECIPIENT EXPENSES CANNOT EXCEED COLUMN 11","")</f>
        <v/>
      </c>
    </row>
    <row r="35" spans="1:16" ht="23.4" hidden="1" outlineLevel="2" x14ac:dyDescent="0.25">
      <c r="A35" s="36" t="s">
        <v>118</v>
      </c>
      <c r="B35" s="56"/>
      <c r="C35" s="34">
        <v>10.170999999999999</v>
      </c>
      <c r="D35" s="40" t="s">
        <v>119</v>
      </c>
      <c r="E35" s="207"/>
      <c r="F35" s="54" t="s">
        <v>130</v>
      </c>
      <c r="G35" s="56" t="s">
        <v>6</v>
      </c>
      <c r="H35" s="38"/>
      <c r="I35" s="38"/>
      <c r="J35" s="43">
        <v>363717</v>
      </c>
      <c r="K35" s="43"/>
      <c r="L35" s="43"/>
      <c r="M35" s="43">
        <f>K35-L35</f>
        <v>0</v>
      </c>
      <c r="N35" s="46"/>
      <c r="O35" s="44">
        <f>IF(N35-L35&gt;0,N35-L35,0)</f>
        <v>0</v>
      </c>
      <c r="P35" s="170" t="str">
        <f t="shared" si="3"/>
        <v/>
      </c>
    </row>
    <row r="36" spans="1:16" ht="23.4" hidden="1" outlineLevel="2" x14ac:dyDescent="0.25">
      <c r="A36" s="36" t="s">
        <v>118</v>
      </c>
      <c r="B36" s="56"/>
      <c r="C36" s="34">
        <v>10.176</v>
      </c>
      <c r="D36" s="40" t="s">
        <v>119</v>
      </c>
      <c r="E36" s="207"/>
      <c r="F36" s="54" t="s">
        <v>488</v>
      </c>
      <c r="G36" s="56" t="s">
        <v>6</v>
      </c>
      <c r="H36" s="38"/>
      <c r="I36" s="38"/>
      <c r="J36" s="43">
        <v>410190</v>
      </c>
      <c r="K36" s="43"/>
      <c r="L36" s="43"/>
      <c r="M36" s="43">
        <f>K36-L36</f>
        <v>0</v>
      </c>
      <c r="N36" s="46"/>
      <c r="O36" s="44">
        <f>IF(N36-L36&gt;0,N36-L36,0)</f>
        <v>0</v>
      </c>
      <c r="P36" s="170" t="str">
        <f t="shared" si="3"/>
        <v/>
      </c>
    </row>
    <row r="37" spans="1:16" ht="23.4" hidden="1" outlineLevel="2" x14ac:dyDescent="0.25">
      <c r="A37" s="36" t="s">
        <v>118</v>
      </c>
      <c r="B37" s="56"/>
      <c r="C37" s="34">
        <v>66.7</v>
      </c>
      <c r="D37" s="40" t="s">
        <v>107</v>
      </c>
      <c r="E37" s="207"/>
      <c r="F37" s="54" t="s">
        <v>131</v>
      </c>
      <c r="G37" s="56" t="s">
        <v>6</v>
      </c>
      <c r="H37" s="38"/>
      <c r="I37" s="38"/>
      <c r="J37" s="43">
        <v>277404</v>
      </c>
      <c r="K37" s="51"/>
      <c r="L37" s="43"/>
      <c r="M37" s="43">
        <f t="shared" ref="M37:M48" si="16">K37-L37</f>
        <v>0</v>
      </c>
      <c r="N37" s="47"/>
      <c r="O37" s="44">
        <f t="shared" ref="O37:O48" si="17">IF(N37-L37&gt;0,N37-L37,0)</f>
        <v>0</v>
      </c>
      <c r="P37" s="170" t="str">
        <f t="shared" si="3"/>
        <v/>
      </c>
    </row>
    <row r="38" spans="1:16" ht="23.4" hidden="1" outlineLevel="2" x14ac:dyDescent="0.25">
      <c r="A38" s="36" t="s">
        <v>118</v>
      </c>
      <c r="B38" s="56"/>
      <c r="C38" s="34">
        <v>93.102999999999994</v>
      </c>
      <c r="D38" s="40" t="s">
        <v>132</v>
      </c>
      <c r="E38" s="207"/>
      <c r="F38" s="54" t="s">
        <v>133</v>
      </c>
      <c r="G38" s="56" t="s">
        <v>6</v>
      </c>
      <c r="H38" s="38"/>
      <c r="I38" s="38"/>
      <c r="J38" s="43">
        <v>548138</v>
      </c>
      <c r="K38" s="52"/>
      <c r="L38" s="43"/>
      <c r="M38" s="43">
        <f t="shared" si="16"/>
        <v>0</v>
      </c>
      <c r="N38" s="65"/>
      <c r="O38" s="44">
        <f t="shared" si="17"/>
        <v>0</v>
      </c>
      <c r="P38" s="170" t="str">
        <f t="shared" si="3"/>
        <v/>
      </c>
    </row>
    <row r="39" spans="1:16" ht="12" outlineLevel="1" collapsed="1" x14ac:dyDescent="0.25">
      <c r="A39" s="59" t="s">
        <v>134</v>
      </c>
      <c r="B39" s="56"/>
      <c r="C39" s="34"/>
      <c r="D39" s="40"/>
      <c r="E39" s="207"/>
      <c r="F39" s="54"/>
      <c r="G39" s="56"/>
      <c r="H39" s="38"/>
      <c r="I39" s="38"/>
      <c r="J39" s="43">
        <f t="shared" ref="J39:O39" si="18">SUBTOTAL(9,J24:J38)</f>
        <v>3303270</v>
      </c>
      <c r="K39" s="43">
        <f t="shared" si="18"/>
        <v>0</v>
      </c>
      <c r="L39" s="43">
        <f t="shared" si="18"/>
        <v>0</v>
      </c>
      <c r="M39" s="43">
        <f t="shared" si="18"/>
        <v>0</v>
      </c>
      <c r="N39" s="43">
        <f t="shared" si="18"/>
        <v>0</v>
      </c>
      <c r="O39" s="43">
        <f t="shared" si="18"/>
        <v>0</v>
      </c>
      <c r="P39" s="170">
        <f>SUBTOTAL(9,P24:P38)</f>
        <v>0</v>
      </c>
    </row>
    <row r="40" spans="1:16" ht="12" hidden="1" outlineLevel="2" x14ac:dyDescent="0.25">
      <c r="A40" s="36" t="s">
        <v>135</v>
      </c>
      <c r="B40" s="56"/>
      <c r="C40" s="34">
        <v>16.542999999999999</v>
      </c>
      <c r="D40" s="40" t="s">
        <v>136</v>
      </c>
      <c r="E40" s="207"/>
      <c r="F40" s="54" t="s">
        <v>137</v>
      </c>
      <c r="G40" s="56" t="s">
        <v>6</v>
      </c>
      <c r="H40" s="38"/>
      <c r="I40" s="38"/>
      <c r="J40" s="43">
        <v>254750</v>
      </c>
      <c r="K40" s="52"/>
      <c r="L40" s="43"/>
      <c r="M40" s="43">
        <f t="shared" ref="M40:M41" si="19">K40-L40</f>
        <v>0</v>
      </c>
      <c r="N40" s="65"/>
      <c r="O40" s="44">
        <f t="shared" ref="O40:O41" si="20">IF(N40-L40&gt;0,N40-L40,0)</f>
        <v>0</v>
      </c>
      <c r="P40" s="170" t="str">
        <f t="shared" ref="P40:P41" si="21">IF(O40&lt;&gt;0,"SUBRECIPIENT EXPENSES CANNOT EXCEED COLUMN 11","")</f>
        <v/>
      </c>
    </row>
    <row r="41" spans="1:16" ht="23.4" hidden="1" outlineLevel="2" x14ac:dyDescent="0.25">
      <c r="A41" s="36" t="s">
        <v>135</v>
      </c>
      <c r="B41" s="56"/>
      <c r="C41" s="34">
        <v>93.775000000000006</v>
      </c>
      <c r="D41" s="40" t="s">
        <v>132</v>
      </c>
      <c r="E41" s="207"/>
      <c r="F41" s="54" t="s">
        <v>138</v>
      </c>
      <c r="G41" s="56" t="s">
        <v>6</v>
      </c>
      <c r="H41" s="38"/>
      <c r="I41" s="38"/>
      <c r="J41" s="43">
        <v>775342</v>
      </c>
      <c r="K41" s="52"/>
      <c r="L41" s="43"/>
      <c r="M41" s="43">
        <f t="shared" si="19"/>
        <v>0</v>
      </c>
      <c r="N41" s="65"/>
      <c r="O41" s="44">
        <f t="shared" si="20"/>
        <v>0</v>
      </c>
      <c r="P41" s="170" t="str">
        <f t="shared" si="21"/>
        <v/>
      </c>
    </row>
    <row r="42" spans="1:16" ht="12" outlineLevel="1" collapsed="1" x14ac:dyDescent="0.25">
      <c r="A42" s="59" t="s">
        <v>139</v>
      </c>
      <c r="B42" s="56"/>
      <c r="C42" s="34"/>
      <c r="D42" s="40"/>
      <c r="E42" s="207"/>
      <c r="F42" s="54"/>
      <c r="G42" s="56"/>
      <c r="H42" s="38"/>
      <c r="I42" s="38"/>
      <c r="J42" s="43">
        <f t="shared" ref="J42:O42" si="22">SUBTOTAL(9,J40:J41)</f>
        <v>1030092</v>
      </c>
      <c r="K42" s="43">
        <f t="shared" si="22"/>
        <v>0</v>
      </c>
      <c r="L42" s="43">
        <f t="shared" si="22"/>
        <v>0</v>
      </c>
      <c r="M42" s="43">
        <f t="shared" si="22"/>
        <v>0</v>
      </c>
      <c r="N42" s="43">
        <f t="shared" si="22"/>
        <v>0</v>
      </c>
      <c r="O42" s="43">
        <f t="shared" si="22"/>
        <v>0</v>
      </c>
      <c r="P42" s="170">
        <f>SUBTOTAL(9,P40:P41)</f>
        <v>0</v>
      </c>
    </row>
    <row r="43" spans="1:16" ht="23.4" hidden="1" outlineLevel="2" x14ac:dyDescent="0.25">
      <c r="A43" s="36" t="s">
        <v>140</v>
      </c>
      <c r="B43" s="56"/>
      <c r="C43" s="34">
        <v>39.003</v>
      </c>
      <c r="D43" s="40" t="s">
        <v>141</v>
      </c>
      <c r="E43" s="207"/>
      <c r="F43" s="54" t="s">
        <v>142</v>
      </c>
      <c r="G43" s="56" t="s">
        <v>8</v>
      </c>
      <c r="H43" s="38"/>
      <c r="I43" s="38"/>
      <c r="J43" s="43">
        <v>805990</v>
      </c>
      <c r="K43" s="52"/>
      <c r="L43" s="43"/>
      <c r="M43" s="43">
        <f t="shared" si="16"/>
        <v>0</v>
      </c>
      <c r="N43" s="65"/>
      <c r="O43" s="44">
        <f t="shared" si="17"/>
        <v>0</v>
      </c>
      <c r="P43" s="170" t="str">
        <f t="shared" si="3"/>
        <v/>
      </c>
    </row>
    <row r="44" spans="1:16" ht="12" outlineLevel="1" collapsed="1" x14ac:dyDescent="0.25">
      <c r="A44" s="59" t="s">
        <v>143</v>
      </c>
      <c r="B44" s="56"/>
      <c r="C44" s="34"/>
      <c r="D44" s="40"/>
      <c r="E44" s="207"/>
      <c r="F44" s="54"/>
      <c r="G44" s="56"/>
      <c r="H44" s="38"/>
      <c r="I44" s="38"/>
      <c r="J44" s="43">
        <f t="shared" ref="J44:O44" si="23">SUBTOTAL(9,J43:J43)</f>
        <v>805990</v>
      </c>
      <c r="K44" s="43">
        <f t="shared" si="23"/>
        <v>0</v>
      </c>
      <c r="L44" s="43">
        <f t="shared" si="23"/>
        <v>0</v>
      </c>
      <c r="M44" s="43">
        <f t="shared" si="23"/>
        <v>0</v>
      </c>
      <c r="N44" s="43">
        <f t="shared" si="23"/>
        <v>0</v>
      </c>
      <c r="O44" s="43">
        <f t="shared" si="23"/>
        <v>0</v>
      </c>
      <c r="P44" s="65">
        <f>SUBTOTAL(9,P43:P43)</f>
        <v>0</v>
      </c>
    </row>
    <row r="45" spans="1:16" ht="22.2" hidden="1" customHeight="1" outlineLevel="2" x14ac:dyDescent="0.25">
      <c r="A45" s="36" t="s">
        <v>144</v>
      </c>
      <c r="B45" s="56"/>
      <c r="C45" s="34">
        <v>16.016999999999999</v>
      </c>
      <c r="D45" s="40" t="s">
        <v>136</v>
      </c>
      <c r="E45" s="207"/>
      <c r="F45" s="54" t="s">
        <v>145</v>
      </c>
      <c r="G45" s="56" t="s">
        <v>6</v>
      </c>
      <c r="H45" s="38"/>
      <c r="I45" s="38"/>
      <c r="J45" s="43">
        <v>417591</v>
      </c>
      <c r="K45" s="52"/>
      <c r="L45" s="43"/>
      <c r="M45" s="43">
        <f t="shared" si="16"/>
        <v>0</v>
      </c>
      <c r="N45" s="65"/>
      <c r="O45" s="44">
        <f t="shared" si="17"/>
        <v>0</v>
      </c>
      <c r="P45" s="170" t="str">
        <f t="shared" si="3"/>
        <v/>
      </c>
    </row>
    <row r="46" spans="1:16" ht="22.2" hidden="1" customHeight="1" outlineLevel="2" x14ac:dyDescent="0.25">
      <c r="A46" s="36" t="s">
        <v>144</v>
      </c>
      <c r="B46" s="56"/>
      <c r="C46" s="34">
        <v>16.574999999999999</v>
      </c>
      <c r="D46" s="40" t="s">
        <v>136</v>
      </c>
      <c r="E46" s="207"/>
      <c r="F46" s="54" t="s">
        <v>146</v>
      </c>
      <c r="G46" s="56" t="s">
        <v>6</v>
      </c>
      <c r="H46" s="38"/>
      <c r="I46" s="38"/>
      <c r="J46" s="43">
        <v>4686809</v>
      </c>
      <c r="K46" s="52"/>
      <c r="L46" s="43"/>
      <c r="M46" s="43">
        <f t="shared" si="16"/>
        <v>0</v>
      </c>
      <c r="N46" s="65"/>
      <c r="O46" s="44">
        <f t="shared" si="17"/>
        <v>0</v>
      </c>
      <c r="P46" s="170" t="str">
        <f t="shared" si="3"/>
        <v/>
      </c>
    </row>
    <row r="47" spans="1:16" ht="22.2" hidden="1" customHeight="1" outlineLevel="2" x14ac:dyDescent="0.25">
      <c r="A47" s="36" t="s">
        <v>144</v>
      </c>
      <c r="B47" s="56"/>
      <c r="C47" s="34">
        <v>16.576000000000001</v>
      </c>
      <c r="D47" s="40" t="s">
        <v>136</v>
      </c>
      <c r="E47" s="207"/>
      <c r="F47" s="54" t="s">
        <v>147</v>
      </c>
      <c r="G47" s="56" t="s">
        <v>6</v>
      </c>
      <c r="H47" s="38"/>
      <c r="I47" s="38"/>
      <c r="J47" s="43">
        <v>317151</v>
      </c>
      <c r="K47" s="52"/>
      <c r="L47" s="43"/>
      <c r="M47" s="43">
        <f t="shared" si="16"/>
        <v>0</v>
      </c>
      <c r="N47" s="65"/>
      <c r="O47" s="44">
        <f t="shared" si="17"/>
        <v>0</v>
      </c>
      <c r="P47" s="170" t="str">
        <f t="shared" si="3"/>
        <v/>
      </c>
    </row>
    <row r="48" spans="1:16" ht="22.2" hidden="1" customHeight="1" outlineLevel="2" x14ac:dyDescent="0.25">
      <c r="A48" s="36" t="s">
        <v>144</v>
      </c>
      <c r="B48" s="56"/>
      <c r="C48" s="34">
        <v>16.582000000000001</v>
      </c>
      <c r="D48" s="40" t="s">
        <v>136</v>
      </c>
      <c r="E48" s="207"/>
      <c r="F48" s="54" t="s">
        <v>148</v>
      </c>
      <c r="G48" s="56" t="s">
        <v>6</v>
      </c>
      <c r="H48" s="38"/>
      <c r="I48" s="38"/>
      <c r="J48" s="43">
        <v>383009</v>
      </c>
      <c r="K48" s="52"/>
      <c r="L48" s="43"/>
      <c r="M48" s="43">
        <f t="shared" si="16"/>
        <v>0</v>
      </c>
      <c r="N48" s="65"/>
      <c r="O48" s="44">
        <f t="shared" si="17"/>
        <v>0</v>
      </c>
      <c r="P48" s="170" t="str">
        <f t="shared" si="3"/>
        <v/>
      </c>
    </row>
    <row r="49" spans="1:16" ht="22.2" hidden="1" customHeight="1" outlineLevel="2" x14ac:dyDescent="0.25">
      <c r="A49" s="36" t="s">
        <v>144</v>
      </c>
      <c r="B49" s="56"/>
      <c r="C49" s="34">
        <v>16.588000000000001</v>
      </c>
      <c r="D49" s="40" t="s">
        <v>136</v>
      </c>
      <c r="E49" s="207"/>
      <c r="F49" s="54" t="s">
        <v>149</v>
      </c>
      <c r="G49" s="56" t="s">
        <v>6</v>
      </c>
      <c r="H49" s="38"/>
      <c r="I49" s="38"/>
      <c r="J49" s="43">
        <v>895204</v>
      </c>
      <c r="K49" s="43"/>
      <c r="L49" s="43"/>
      <c r="M49" s="43">
        <f t="shared" ref="M49:M79" si="24">K49-L49</f>
        <v>0</v>
      </c>
      <c r="N49" s="47"/>
      <c r="O49" s="44">
        <f t="shared" ref="O49:O79" si="25">IF(N49-L49&gt;0,N49-L49,0)</f>
        <v>0</v>
      </c>
      <c r="P49" s="170" t="str">
        <f t="shared" si="3"/>
        <v/>
      </c>
    </row>
    <row r="50" spans="1:16" ht="22.2" hidden="1" customHeight="1" outlineLevel="2" x14ac:dyDescent="0.25">
      <c r="A50" s="36" t="s">
        <v>144</v>
      </c>
      <c r="B50" s="56"/>
      <c r="C50" s="34">
        <v>16.588999999999999</v>
      </c>
      <c r="D50" s="40" t="s">
        <v>136</v>
      </c>
      <c r="E50" s="207"/>
      <c r="F50" s="54" t="s">
        <v>150</v>
      </c>
      <c r="G50" s="56" t="s">
        <v>6</v>
      </c>
      <c r="H50" s="38"/>
      <c r="I50" s="38"/>
      <c r="J50" s="43">
        <v>245895</v>
      </c>
      <c r="K50" s="43"/>
      <c r="L50" s="43"/>
      <c r="M50" s="43">
        <f t="shared" si="24"/>
        <v>0</v>
      </c>
      <c r="N50" s="47"/>
      <c r="O50" s="44">
        <f t="shared" si="25"/>
        <v>0</v>
      </c>
      <c r="P50" s="170" t="str">
        <f t="shared" si="3"/>
        <v/>
      </c>
    </row>
    <row r="51" spans="1:16" ht="23.4" hidden="1" outlineLevel="2" x14ac:dyDescent="0.25">
      <c r="A51" s="36" t="s">
        <v>144</v>
      </c>
      <c r="B51" s="56"/>
      <c r="C51" s="34">
        <v>93.671000000000006</v>
      </c>
      <c r="D51" s="40" t="s">
        <v>132</v>
      </c>
      <c r="E51" s="207"/>
      <c r="F51" s="54" t="s">
        <v>151</v>
      </c>
      <c r="G51" s="56" t="s">
        <v>6</v>
      </c>
      <c r="H51" s="38"/>
      <c r="I51" s="38"/>
      <c r="J51" s="43">
        <v>788023</v>
      </c>
      <c r="K51" s="43"/>
      <c r="L51" s="43"/>
      <c r="M51" s="43">
        <f t="shared" si="24"/>
        <v>0</v>
      </c>
      <c r="N51" s="47"/>
      <c r="O51" s="44">
        <f t="shared" si="25"/>
        <v>0</v>
      </c>
      <c r="P51" s="170" t="str">
        <f t="shared" si="3"/>
        <v/>
      </c>
    </row>
    <row r="52" spans="1:16" ht="12" outlineLevel="1" collapsed="1" x14ac:dyDescent="0.25">
      <c r="A52" s="59" t="s">
        <v>152</v>
      </c>
      <c r="B52" s="56"/>
      <c r="C52" s="34"/>
      <c r="D52" s="40"/>
      <c r="E52" s="207"/>
      <c r="F52" s="54"/>
      <c r="G52" s="56"/>
      <c r="H52" s="38"/>
      <c r="I52" s="38"/>
      <c r="J52" s="43">
        <f t="shared" ref="J52:O52" si="26">SUBTOTAL(9,J45:J51)</f>
        <v>7733682</v>
      </c>
      <c r="K52" s="43">
        <f t="shared" si="26"/>
        <v>0</v>
      </c>
      <c r="L52" s="43">
        <f t="shared" si="26"/>
        <v>0</v>
      </c>
      <c r="M52" s="43">
        <f t="shared" si="26"/>
        <v>0</v>
      </c>
      <c r="N52" s="43">
        <f t="shared" si="26"/>
        <v>0</v>
      </c>
      <c r="O52" s="43">
        <f t="shared" si="26"/>
        <v>0</v>
      </c>
      <c r="P52" s="170">
        <f>SUBTOTAL(9,P45:P51)</f>
        <v>0</v>
      </c>
    </row>
    <row r="53" spans="1:16" ht="23.4" hidden="1" outlineLevel="2" x14ac:dyDescent="0.25">
      <c r="A53" s="36" t="s">
        <v>153</v>
      </c>
      <c r="B53" s="56"/>
      <c r="C53" s="34">
        <v>10.536</v>
      </c>
      <c r="D53" s="40" t="s">
        <v>119</v>
      </c>
      <c r="E53" s="207"/>
      <c r="F53" s="54" t="s">
        <v>154</v>
      </c>
      <c r="G53" s="56" t="s">
        <v>6</v>
      </c>
      <c r="H53" s="38"/>
      <c r="I53" s="38"/>
      <c r="J53" s="43">
        <v>60164</v>
      </c>
      <c r="K53" s="43"/>
      <c r="L53" s="43"/>
      <c r="M53" s="43">
        <f t="shared" si="24"/>
        <v>0</v>
      </c>
      <c r="N53" s="47"/>
      <c r="O53" s="44">
        <f t="shared" si="25"/>
        <v>0</v>
      </c>
      <c r="P53" s="170" t="str">
        <f t="shared" si="3"/>
        <v/>
      </c>
    </row>
    <row r="54" spans="1:16" ht="23.4" hidden="1" outlineLevel="2" x14ac:dyDescent="0.25">
      <c r="A54" s="36" t="s">
        <v>153</v>
      </c>
      <c r="B54" s="56"/>
      <c r="C54" s="34">
        <v>10.553000000000001</v>
      </c>
      <c r="D54" s="40" t="s">
        <v>119</v>
      </c>
      <c r="E54" s="207"/>
      <c r="F54" s="54" t="s">
        <v>155</v>
      </c>
      <c r="G54" s="56" t="s">
        <v>6</v>
      </c>
      <c r="H54" s="38"/>
      <c r="I54" s="38"/>
      <c r="J54" s="52">
        <v>159241</v>
      </c>
      <c r="K54" s="43"/>
      <c r="L54" s="43"/>
      <c r="M54" s="43">
        <f t="shared" si="24"/>
        <v>0</v>
      </c>
      <c r="N54" s="47"/>
      <c r="O54" s="44">
        <f t="shared" si="25"/>
        <v>0</v>
      </c>
      <c r="P54" s="170" t="str">
        <f t="shared" si="3"/>
        <v/>
      </c>
    </row>
    <row r="55" spans="1:16" ht="23.4" hidden="1" outlineLevel="2" x14ac:dyDescent="0.25">
      <c r="A55" s="36" t="s">
        <v>153</v>
      </c>
      <c r="B55" s="56"/>
      <c r="C55" s="34">
        <v>10.555</v>
      </c>
      <c r="D55" s="40" t="s">
        <v>119</v>
      </c>
      <c r="E55" s="207"/>
      <c r="F55" s="54" t="s">
        <v>156</v>
      </c>
      <c r="G55" s="56" t="s">
        <v>6</v>
      </c>
      <c r="H55" s="38"/>
      <c r="I55" s="38"/>
      <c r="J55" s="52">
        <v>306746</v>
      </c>
      <c r="K55" s="43"/>
      <c r="L55" s="43"/>
      <c r="M55" s="43">
        <f t="shared" si="24"/>
        <v>0</v>
      </c>
      <c r="N55" s="47"/>
      <c r="O55" s="44">
        <f t="shared" si="25"/>
        <v>0</v>
      </c>
      <c r="P55" s="170" t="str">
        <f t="shared" si="3"/>
        <v/>
      </c>
    </row>
    <row r="56" spans="1:16" ht="23.4" hidden="1" outlineLevel="2" x14ac:dyDescent="0.25">
      <c r="A56" s="36" t="s">
        <v>153</v>
      </c>
      <c r="B56" s="56"/>
      <c r="C56" s="34">
        <v>10.555</v>
      </c>
      <c r="D56" s="40" t="s">
        <v>119</v>
      </c>
      <c r="E56" s="207"/>
      <c r="F56" s="54" t="s">
        <v>157</v>
      </c>
      <c r="G56" s="56" t="s">
        <v>8</v>
      </c>
      <c r="H56" s="38"/>
      <c r="I56" s="38"/>
      <c r="J56" s="52">
        <v>2739304</v>
      </c>
      <c r="K56" s="43"/>
      <c r="L56" s="43"/>
      <c r="M56" s="43">
        <f t="shared" si="24"/>
        <v>0</v>
      </c>
      <c r="N56" s="47"/>
      <c r="O56" s="44">
        <f t="shared" si="25"/>
        <v>0</v>
      </c>
      <c r="P56" s="170" t="str">
        <f t="shared" si="3"/>
        <v/>
      </c>
    </row>
    <row r="57" spans="1:16" ht="23.4" hidden="1" outlineLevel="2" x14ac:dyDescent="0.25">
      <c r="A57" s="36" t="s">
        <v>153</v>
      </c>
      <c r="B57" s="56"/>
      <c r="C57" s="34">
        <v>10.555999999999999</v>
      </c>
      <c r="D57" s="40" t="s">
        <v>119</v>
      </c>
      <c r="E57" s="207"/>
      <c r="F57" s="54" t="s">
        <v>158</v>
      </c>
      <c r="G57" s="56" t="s">
        <v>6</v>
      </c>
      <c r="H57" s="38"/>
      <c r="I57" s="38"/>
      <c r="J57" s="43">
        <v>1517</v>
      </c>
      <c r="K57" s="43"/>
      <c r="L57" s="43"/>
      <c r="M57" s="43">
        <f t="shared" si="24"/>
        <v>0</v>
      </c>
      <c r="N57" s="47"/>
      <c r="O57" s="44">
        <f t="shared" si="25"/>
        <v>0</v>
      </c>
      <c r="P57" s="170" t="str">
        <f t="shared" si="3"/>
        <v/>
      </c>
    </row>
    <row r="58" spans="1:16" ht="23.4" hidden="1" outlineLevel="2" x14ac:dyDescent="0.25">
      <c r="A58" s="36" t="s">
        <v>153</v>
      </c>
      <c r="B58" s="56"/>
      <c r="C58" s="34">
        <v>10.558</v>
      </c>
      <c r="D58" s="40" t="s">
        <v>119</v>
      </c>
      <c r="E58" s="207"/>
      <c r="F58" s="54" t="s">
        <v>159</v>
      </c>
      <c r="G58" s="56" t="s">
        <v>6</v>
      </c>
      <c r="H58" s="38"/>
      <c r="I58" s="38"/>
      <c r="J58" s="43">
        <v>5087265</v>
      </c>
      <c r="K58" s="43"/>
      <c r="L58" s="43"/>
      <c r="M58" s="43">
        <f t="shared" si="24"/>
        <v>0</v>
      </c>
      <c r="N58" s="47"/>
      <c r="O58" s="44">
        <f t="shared" si="25"/>
        <v>0</v>
      </c>
      <c r="P58" s="170" t="str">
        <f t="shared" si="3"/>
        <v/>
      </c>
    </row>
    <row r="59" spans="1:16" ht="23.4" hidden="1" outlineLevel="2" x14ac:dyDescent="0.25">
      <c r="A59" s="36" t="s">
        <v>153</v>
      </c>
      <c r="B59" s="56"/>
      <c r="C59" s="34">
        <v>10.558999999999999</v>
      </c>
      <c r="D59" s="40" t="s">
        <v>119</v>
      </c>
      <c r="E59" s="207"/>
      <c r="F59" s="54" t="s">
        <v>160</v>
      </c>
      <c r="G59" s="56" t="s">
        <v>6</v>
      </c>
      <c r="H59" s="38"/>
      <c r="I59" s="38"/>
      <c r="J59" s="43">
        <v>42303732</v>
      </c>
      <c r="K59" s="43"/>
      <c r="L59" s="43"/>
      <c r="M59" s="43">
        <f t="shared" si="24"/>
        <v>0</v>
      </c>
      <c r="N59" s="47"/>
      <c r="O59" s="44">
        <f t="shared" si="25"/>
        <v>0</v>
      </c>
      <c r="P59" s="170" t="str">
        <f t="shared" si="3"/>
        <v/>
      </c>
    </row>
    <row r="60" spans="1:16" ht="23.4" hidden="1" outlineLevel="2" x14ac:dyDescent="0.25">
      <c r="A60" s="36" t="s">
        <v>153</v>
      </c>
      <c r="B60" s="56"/>
      <c r="C60" s="34">
        <v>10.558999999999999</v>
      </c>
      <c r="D60" s="40" t="s">
        <v>119</v>
      </c>
      <c r="E60" s="207"/>
      <c r="F60" s="54" t="s">
        <v>161</v>
      </c>
      <c r="G60" s="56" t="s">
        <v>8</v>
      </c>
      <c r="H60" s="38"/>
      <c r="I60" s="38"/>
      <c r="J60" s="52">
        <v>6351</v>
      </c>
      <c r="K60" s="43"/>
      <c r="L60" s="43"/>
      <c r="M60" s="43">
        <f t="shared" si="24"/>
        <v>0</v>
      </c>
      <c r="N60" s="47"/>
      <c r="O60" s="44">
        <f t="shared" si="25"/>
        <v>0</v>
      </c>
      <c r="P60" s="170" t="str">
        <f t="shared" si="3"/>
        <v/>
      </c>
    </row>
    <row r="61" spans="1:16" ht="23.4" hidden="1" outlineLevel="2" x14ac:dyDescent="0.25">
      <c r="A61" s="36" t="s">
        <v>153</v>
      </c>
      <c r="B61" s="56"/>
      <c r="C61" s="34">
        <v>10.56</v>
      </c>
      <c r="D61" s="40" t="s">
        <v>119</v>
      </c>
      <c r="E61" s="207"/>
      <c r="F61" s="54" t="s">
        <v>162</v>
      </c>
      <c r="G61" s="56" t="s">
        <v>6</v>
      </c>
      <c r="H61" s="38"/>
      <c r="I61" s="38"/>
      <c r="J61" s="43">
        <v>738150</v>
      </c>
      <c r="K61" s="43"/>
      <c r="L61" s="43"/>
      <c r="M61" s="43">
        <f t="shared" si="24"/>
        <v>0</v>
      </c>
      <c r="N61" s="46"/>
      <c r="O61" s="44">
        <f t="shared" si="25"/>
        <v>0</v>
      </c>
      <c r="P61" s="170" t="str">
        <f t="shared" si="3"/>
        <v/>
      </c>
    </row>
    <row r="62" spans="1:16" ht="23.4" hidden="1" outlineLevel="2" x14ac:dyDescent="0.25">
      <c r="A62" s="36" t="s">
        <v>153</v>
      </c>
      <c r="B62" s="56"/>
      <c r="C62" s="34">
        <v>10.568</v>
      </c>
      <c r="D62" s="40" t="s">
        <v>119</v>
      </c>
      <c r="E62" s="207"/>
      <c r="F62" s="54" t="s">
        <v>163</v>
      </c>
      <c r="G62" s="56" t="s">
        <v>6</v>
      </c>
      <c r="H62" s="38"/>
      <c r="I62" s="38"/>
      <c r="J62" s="43">
        <v>569379</v>
      </c>
      <c r="K62" s="43"/>
      <c r="L62" s="43"/>
      <c r="M62" s="43">
        <f t="shared" si="24"/>
        <v>0</v>
      </c>
      <c r="N62" s="46"/>
      <c r="O62" s="44">
        <f t="shared" si="25"/>
        <v>0</v>
      </c>
      <c r="P62" s="170" t="str">
        <f t="shared" si="3"/>
        <v/>
      </c>
    </row>
    <row r="63" spans="1:16" ht="23.4" hidden="1" outlineLevel="2" x14ac:dyDescent="0.25">
      <c r="A63" s="36" t="s">
        <v>153</v>
      </c>
      <c r="B63" s="56"/>
      <c r="C63" s="34">
        <v>10.569000000000001</v>
      </c>
      <c r="D63" s="40" t="s">
        <v>119</v>
      </c>
      <c r="E63" s="207"/>
      <c r="F63" s="54" t="s">
        <v>164</v>
      </c>
      <c r="G63" s="56" t="s">
        <v>8</v>
      </c>
      <c r="H63" s="38"/>
      <c r="I63" s="38"/>
      <c r="J63" s="52">
        <v>2219472</v>
      </c>
      <c r="K63" s="43"/>
      <c r="L63" s="43"/>
      <c r="M63" s="43">
        <f t="shared" si="24"/>
        <v>0</v>
      </c>
      <c r="N63" s="46"/>
      <c r="O63" s="44">
        <f t="shared" si="25"/>
        <v>0</v>
      </c>
      <c r="P63" s="170" t="str">
        <f t="shared" si="3"/>
        <v/>
      </c>
    </row>
    <row r="64" spans="1:16" ht="23.4" hidden="1" outlineLevel="2" x14ac:dyDescent="0.25">
      <c r="A64" s="36" t="s">
        <v>153</v>
      </c>
      <c r="B64" s="56"/>
      <c r="C64" s="34">
        <v>10.579000000000001</v>
      </c>
      <c r="D64" s="40" t="s">
        <v>119</v>
      </c>
      <c r="E64" s="207"/>
      <c r="F64" s="54" t="s">
        <v>165</v>
      </c>
      <c r="G64" s="56" t="s">
        <v>6</v>
      </c>
      <c r="H64" s="38"/>
      <c r="I64" s="38"/>
      <c r="J64" s="43">
        <v>78160</v>
      </c>
      <c r="K64" s="43"/>
      <c r="L64" s="43"/>
      <c r="M64" s="43">
        <f t="shared" si="24"/>
        <v>0</v>
      </c>
      <c r="N64" s="46"/>
      <c r="O64" s="44">
        <f t="shared" si="25"/>
        <v>0</v>
      </c>
      <c r="P64" s="170" t="str">
        <f t="shared" si="3"/>
        <v/>
      </c>
    </row>
    <row r="65" spans="1:16" ht="23.4" hidden="1" outlineLevel="2" x14ac:dyDescent="0.25">
      <c r="A65" s="36" t="s">
        <v>153</v>
      </c>
      <c r="B65" s="56"/>
      <c r="C65" s="34">
        <v>10.582000000000001</v>
      </c>
      <c r="D65" s="40" t="s">
        <v>119</v>
      </c>
      <c r="E65" s="207"/>
      <c r="F65" s="54" t="s">
        <v>166</v>
      </c>
      <c r="G65" s="56" t="s">
        <v>6</v>
      </c>
      <c r="H65" s="38"/>
      <c r="I65" s="38"/>
      <c r="J65" s="43">
        <v>1198819</v>
      </c>
      <c r="K65" s="43"/>
      <c r="L65" s="43"/>
      <c r="M65" s="43">
        <f t="shared" si="24"/>
        <v>0</v>
      </c>
      <c r="N65" s="46"/>
      <c r="O65" s="44">
        <f t="shared" si="25"/>
        <v>0</v>
      </c>
      <c r="P65" s="170" t="str">
        <f t="shared" si="3"/>
        <v/>
      </c>
    </row>
    <row r="66" spans="1:16" ht="23.4" hidden="1" outlineLevel="2" x14ac:dyDescent="0.25">
      <c r="A66" s="36" t="s">
        <v>153</v>
      </c>
      <c r="B66" s="56"/>
      <c r="C66" s="34">
        <v>10.178000000000001</v>
      </c>
      <c r="D66" s="40" t="s">
        <v>119</v>
      </c>
      <c r="E66" s="207"/>
      <c r="F66" s="54" t="s">
        <v>489</v>
      </c>
      <c r="G66" s="56" t="s">
        <v>6</v>
      </c>
      <c r="H66" s="38"/>
      <c r="I66" s="38"/>
      <c r="J66" s="43">
        <v>82000</v>
      </c>
      <c r="K66" s="43"/>
      <c r="L66" s="43"/>
      <c r="M66" s="43">
        <f t="shared" si="24"/>
        <v>0</v>
      </c>
      <c r="N66" s="46"/>
      <c r="O66" s="44">
        <f t="shared" si="25"/>
        <v>0</v>
      </c>
      <c r="P66" s="170" t="str">
        <f t="shared" si="3"/>
        <v/>
      </c>
    </row>
    <row r="67" spans="1:16" ht="23.4" hidden="1" outlineLevel="2" x14ac:dyDescent="0.25">
      <c r="A67" s="36" t="s">
        <v>153</v>
      </c>
      <c r="B67" s="56"/>
      <c r="C67" s="34">
        <v>10.589</v>
      </c>
      <c r="D67" s="40" t="s">
        <v>119</v>
      </c>
      <c r="E67" s="207"/>
      <c r="F67" s="54" t="s">
        <v>490</v>
      </c>
      <c r="G67" s="56" t="s">
        <v>6</v>
      </c>
      <c r="H67" s="38"/>
      <c r="I67" s="38"/>
      <c r="J67" s="43">
        <v>39253</v>
      </c>
      <c r="K67" s="43"/>
      <c r="L67" s="43"/>
      <c r="M67" s="43">
        <f t="shared" ref="M67:M69" si="27">K67-L67</f>
        <v>0</v>
      </c>
      <c r="N67" s="46"/>
      <c r="O67" s="44">
        <f t="shared" ref="O67:O69" si="28">IF(N67-L67&gt;0,N67-L67,0)</f>
        <v>0</v>
      </c>
      <c r="P67" s="170"/>
    </row>
    <row r="68" spans="1:16" ht="23.4" hidden="1" outlineLevel="2" x14ac:dyDescent="0.25">
      <c r="A68" s="36" t="s">
        <v>153</v>
      </c>
      <c r="B68" s="56"/>
      <c r="C68" s="34">
        <v>84.001999999999995</v>
      </c>
      <c r="D68" s="40" t="s">
        <v>167</v>
      </c>
      <c r="E68" s="207"/>
      <c r="F68" s="54" t="s">
        <v>168</v>
      </c>
      <c r="G68" s="56" t="s">
        <v>6</v>
      </c>
      <c r="H68" s="38"/>
      <c r="I68" s="38"/>
      <c r="J68" s="43">
        <v>1055592</v>
      </c>
      <c r="K68" s="43"/>
      <c r="L68" s="43"/>
      <c r="M68" s="43">
        <f t="shared" si="27"/>
        <v>0</v>
      </c>
      <c r="N68" s="46"/>
      <c r="O68" s="44">
        <f t="shared" si="28"/>
        <v>0</v>
      </c>
      <c r="P68" s="170"/>
    </row>
    <row r="69" spans="1:16" ht="23.4" hidden="1" outlineLevel="2" x14ac:dyDescent="0.25">
      <c r="A69" s="36" t="s">
        <v>153</v>
      </c>
      <c r="B69" s="56"/>
      <c r="C69" s="34">
        <v>84.01</v>
      </c>
      <c r="D69" s="40" t="s">
        <v>167</v>
      </c>
      <c r="E69" s="207"/>
      <c r="F69" s="54" t="s">
        <v>169</v>
      </c>
      <c r="G69" s="56" t="s">
        <v>6</v>
      </c>
      <c r="H69" s="38"/>
      <c r="I69" s="38"/>
      <c r="J69" s="43">
        <v>39021754</v>
      </c>
      <c r="K69" s="43"/>
      <c r="L69" s="43"/>
      <c r="M69" s="43">
        <f t="shared" si="27"/>
        <v>0</v>
      </c>
      <c r="N69" s="46"/>
      <c r="O69" s="44">
        <f t="shared" si="28"/>
        <v>0</v>
      </c>
      <c r="P69" s="170"/>
    </row>
    <row r="70" spans="1:16" ht="23.4" hidden="1" outlineLevel="2" x14ac:dyDescent="0.25">
      <c r="A70" s="36" t="s">
        <v>153</v>
      </c>
      <c r="B70" s="56"/>
      <c r="C70" s="34">
        <v>84.010999999999996</v>
      </c>
      <c r="D70" s="40" t="s">
        <v>167</v>
      </c>
      <c r="E70" s="207"/>
      <c r="F70" s="54" t="s">
        <v>170</v>
      </c>
      <c r="G70" s="56" t="s">
        <v>6</v>
      </c>
      <c r="H70" s="38"/>
      <c r="I70" s="38"/>
      <c r="J70" s="43">
        <v>645984</v>
      </c>
      <c r="K70" s="43"/>
      <c r="L70" s="43"/>
      <c r="M70" s="43">
        <f t="shared" si="24"/>
        <v>0</v>
      </c>
      <c r="N70" s="46"/>
      <c r="O70" s="44">
        <f t="shared" si="25"/>
        <v>0</v>
      </c>
      <c r="P70" s="170" t="str">
        <f t="shared" si="3"/>
        <v/>
      </c>
    </row>
    <row r="71" spans="1:16" ht="23.4" hidden="1" outlineLevel="2" x14ac:dyDescent="0.25">
      <c r="A71" s="36" t="s">
        <v>153</v>
      </c>
      <c r="B71" s="56"/>
      <c r="C71" s="34">
        <v>84.013000000000005</v>
      </c>
      <c r="D71" s="40" t="s">
        <v>167</v>
      </c>
      <c r="E71" s="207"/>
      <c r="F71" s="54" t="s">
        <v>171</v>
      </c>
      <c r="G71" s="56" t="s">
        <v>6</v>
      </c>
      <c r="H71" s="38"/>
      <c r="I71" s="38"/>
      <c r="J71" s="43">
        <v>2509</v>
      </c>
      <c r="K71" s="43"/>
      <c r="L71" s="43"/>
      <c r="M71" s="43">
        <f t="shared" si="24"/>
        <v>0</v>
      </c>
      <c r="N71" s="46"/>
      <c r="O71" s="44">
        <f t="shared" si="25"/>
        <v>0</v>
      </c>
      <c r="P71" s="170" t="str">
        <f t="shared" si="3"/>
        <v/>
      </c>
    </row>
    <row r="72" spans="1:16" ht="23.4" hidden="1" outlineLevel="2" x14ac:dyDescent="0.25">
      <c r="A72" s="36" t="s">
        <v>153</v>
      </c>
      <c r="B72" s="56"/>
      <c r="C72" s="34">
        <v>84.027000000000001</v>
      </c>
      <c r="D72" s="40" t="s">
        <v>167</v>
      </c>
      <c r="E72" s="207"/>
      <c r="F72" s="54" t="s">
        <v>172</v>
      </c>
      <c r="G72" s="56" t="s">
        <v>6</v>
      </c>
      <c r="H72" s="38"/>
      <c r="I72" s="38"/>
      <c r="J72" s="43">
        <v>32119161</v>
      </c>
      <c r="K72" s="43"/>
      <c r="L72" s="43"/>
      <c r="M72" s="43">
        <f t="shared" si="24"/>
        <v>0</v>
      </c>
      <c r="N72" s="46"/>
      <c r="O72" s="44">
        <f t="shared" si="25"/>
        <v>0</v>
      </c>
      <c r="P72" s="170" t="str">
        <f t="shared" si="3"/>
        <v/>
      </c>
    </row>
    <row r="73" spans="1:16" ht="23.4" hidden="1" outlineLevel="2" x14ac:dyDescent="0.25">
      <c r="A73" s="36" t="s">
        <v>153</v>
      </c>
      <c r="B73" s="56"/>
      <c r="C73" s="34">
        <v>84.048000000000002</v>
      </c>
      <c r="D73" s="40" t="s">
        <v>167</v>
      </c>
      <c r="E73" s="207"/>
      <c r="F73" s="54" t="s">
        <v>173</v>
      </c>
      <c r="G73" s="56" t="s">
        <v>6</v>
      </c>
      <c r="H73" s="38"/>
      <c r="I73" s="38"/>
      <c r="J73" s="43">
        <v>4352442</v>
      </c>
      <c r="K73" s="55"/>
      <c r="L73" s="55"/>
      <c r="M73" s="43">
        <f t="shared" si="24"/>
        <v>0</v>
      </c>
      <c r="N73" s="46"/>
      <c r="O73" s="44">
        <f t="shared" si="25"/>
        <v>0</v>
      </c>
      <c r="P73" s="170" t="str">
        <f t="shared" si="3"/>
        <v/>
      </c>
    </row>
    <row r="74" spans="1:16" ht="23.4" hidden="1" outlineLevel="2" x14ac:dyDescent="0.25">
      <c r="A74" s="36" t="s">
        <v>153</v>
      </c>
      <c r="B74" s="56"/>
      <c r="C74" s="34">
        <v>84.173000000000002</v>
      </c>
      <c r="D74" s="40" t="s">
        <v>167</v>
      </c>
      <c r="E74" s="207"/>
      <c r="F74" s="54" t="s">
        <v>174</v>
      </c>
      <c r="G74" s="56" t="s">
        <v>6</v>
      </c>
      <c r="H74" s="38"/>
      <c r="I74" s="38"/>
      <c r="J74" s="43">
        <v>674136</v>
      </c>
      <c r="K74" s="43"/>
      <c r="L74" s="43"/>
      <c r="M74" s="43">
        <f t="shared" si="24"/>
        <v>0</v>
      </c>
      <c r="N74" s="45"/>
      <c r="O74" s="44">
        <f t="shared" si="25"/>
        <v>0</v>
      </c>
      <c r="P74" s="170" t="str">
        <f t="shared" si="3"/>
        <v/>
      </c>
    </row>
    <row r="75" spans="1:16" ht="23.4" hidden="1" outlineLevel="2" x14ac:dyDescent="0.25">
      <c r="A75" s="36" t="s">
        <v>153</v>
      </c>
      <c r="B75" s="56"/>
      <c r="C75" s="34">
        <v>84.195999999999998</v>
      </c>
      <c r="D75" s="40" t="s">
        <v>167</v>
      </c>
      <c r="E75" s="207"/>
      <c r="F75" s="54" t="s">
        <v>175</v>
      </c>
      <c r="G75" s="56" t="s">
        <v>6</v>
      </c>
      <c r="H75" s="38"/>
      <c r="I75" s="38"/>
      <c r="J75" s="43">
        <v>174306</v>
      </c>
      <c r="K75" s="55"/>
      <c r="L75" s="55"/>
      <c r="M75" s="43">
        <f t="shared" si="24"/>
        <v>0</v>
      </c>
      <c r="N75" s="46"/>
      <c r="O75" s="44">
        <f t="shared" si="25"/>
        <v>0</v>
      </c>
      <c r="P75" s="170" t="str">
        <f t="shared" si="3"/>
        <v/>
      </c>
    </row>
    <row r="76" spans="1:16" ht="23.4" hidden="1" outlineLevel="2" x14ac:dyDescent="0.25">
      <c r="A76" s="36" t="s">
        <v>153</v>
      </c>
      <c r="B76" s="56"/>
      <c r="C76" s="34">
        <v>84.287000000000006</v>
      </c>
      <c r="D76" s="40" t="s">
        <v>167</v>
      </c>
      <c r="E76" s="207"/>
      <c r="F76" s="54" t="s">
        <v>176</v>
      </c>
      <c r="G76" s="56" t="s">
        <v>6</v>
      </c>
      <c r="H76" s="38"/>
      <c r="I76" s="38"/>
      <c r="J76" s="43">
        <v>5262950</v>
      </c>
      <c r="K76" s="55"/>
      <c r="L76" s="55"/>
      <c r="M76" s="43">
        <f t="shared" si="24"/>
        <v>0</v>
      </c>
      <c r="N76" s="46"/>
      <c r="O76" s="44">
        <f t="shared" si="25"/>
        <v>0</v>
      </c>
      <c r="P76" s="170" t="str">
        <f t="shared" ref="P76:P138" si="29">IF(O76&lt;&gt;0,"SUBRECIPIENT EXPENSES CANNOT EXCEED COLUMN 11","")</f>
        <v/>
      </c>
    </row>
    <row r="77" spans="1:16" ht="23.4" hidden="1" outlineLevel="2" x14ac:dyDescent="0.25">
      <c r="A77" s="36" t="s">
        <v>153</v>
      </c>
      <c r="B77" s="56"/>
      <c r="C77" s="34">
        <v>84.364999999999995</v>
      </c>
      <c r="D77" s="40" t="s">
        <v>167</v>
      </c>
      <c r="E77" s="207"/>
      <c r="F77" s="54" t="s">
        <v>177</v>
      </c>
      <c r="G77" s="56" t="s">
        <v>6</v>
      </c>
      <c r="H77" s="38"/>
      <c r="I77" s="38"/>
      <c r="J77" s="43">
        <v>520806</v>
      </c>
      <c r="K77" s="43"/>
      <c r="L77" s="43"/>
      <c r="M77" s="43">
        <f t="shared" si="24"/>
        <v>0</v>
      </c>
      <c r="N77" s="46"/>
      <c r="O77" s="44">
        <f t="shared" si="25"/>
        <v>0</v>
      </c>
      <c r="P77" s="170" t="str">
        <f t="shared" si="29"/>
        <v/>
      </c>
    </row>
    <row r="78" spans="1:16" ht="23.4" hidden="1" outlineLevel="2" x14ac:dyDescent="0.25">
      <c r="A78" s="36" t="s">
        <v>153</v>
      </c>
      <c r="B78" s="56"/>
      <c r="C78" s="34">
        <v>84.367000000000004</v>
      </c>
      <c r="D78" s="40" t="s">
        <v>167</v>
      </c>
      <c r="E78" s="207"/>
      <c r="F78" s="54" t="s">
        <v>178</v>
      </c>
      <c r="G78" s="56" t="s">
        <v>6</v>
      </c>
      <c r="H78" s="38"/>
      <c r="I78" s="38"/>
      <c r="J78" s="43">
        <v>8933779</v>
      </c>
      <c r="K78" s="43"/>
      <c r="L78" s="43"/>
      <c r="M78" s="43">
        <f t="shared" si="24"/>
        <v>0</v>
      </c>
      <c r="N78" s="46"/>
      <c r="O78" s="44">
        <f t="shared" si="25"/>
        <v>0</v>
      </c>
      <c r="P78" s="170" t="str">
        <f t="shared" si="29"/>
        <v/>
      </c>
    </row>
    <row r="79" spans="1:16" ht="23.4" hidden="1" outlineLevel="2" x14ac:dyDescent="0.25">
      <c r="A79" s="36" t="s">
        <v>153</v>
      </c>
      <c r="B79" s="56"/>
      <c r="C79" s="34">
        <v>84.369</v>
      </c>
      <c r="D79" s="40" t="s">
        <v>167</v>
      </c>
      <c r="E79" s="207"/>
      <c r="F79" s="54" t="s">
        <v>179</v>
      </c>
      <c r="G79" s="56" t="s">
        <v>6</v>
      </c>
      <c r="H79" s="38"/>
      <c r="I79" s="38"/>
      <c r="J79" s="55">
        <v>3148473</v>
      </c>
      <c r="K79" s="43"/>
      <c r="L79" s="43"/>
      <c r="M79" s="43">
        <f t="shared" si="24"/>
        <v>0</v>
      </c>
      <c r="N79" s="46"/>
      <c r="O79" s="44">
        <f t="shared" si="25"/>
        <v>0</v>
      </c>
      <c r="P79" s="170" t="str">
        <f t="shared" si="29"/>
        <v/>
      </c>
    </row>
    <row r="80" spans="1:16" ht="23.4" hidden="1" outlineLevel="2" x14ac:dyDescent="0.25">
      <c r="A80" s="36" t="s">
        <v>153</v>
      </c>
      <c r="B80" s="56"/>
      <c r="C80" s="34">
        <v>84.376999999999995</v>
      </c>
      <c r="D80" s="40" t="s">
        <v>167</v>
      </c>
      <c r="E80" s="207"/>
      <c r="F80" s="54" t="s">
        <v>180</v>
      </c>
      <c r="G80" s="56" t="s">
        <v>6</v>
      </c>
      <c r="H80" s="38"/>
      <c r="I80" s="38"/>
      <c r="J80" s="55">
        <v>477152</v>
      </c>
      <c r="K80" s="43"/>
      <c r="L80" s="43"/>
      <c r="M80" s="43">
        <f>K80-L80</f>
        <v>0</v>
      </c>
      <c r="N80" s="46"/>
      <c r="O80" s="44">
        <f>IF(N80-L80&gt;0,N80-L80,0)</f>
        <v>0</v>
      </c>
      <c r="P80" s="170" t="str">
        <f t="shared" si="29"/>
        <v/>
      </c>
    </row>
    <row r="81" spans="1:16" ht="23.4" hidden="1" outlineLevel="2" x14ac:dyDescent="0.25">
      <c r="A81" s="36" t="s">
        <v>153</v>
      </c>
      <c r="B81" s="56"/>
      <c r="C81" s="34">
        <v>84.424000000000007</v>
      </c>
      <c r="D81" s="40" t="s">
        <v>167</v>
      </c>
      <c r="E81" s="207"/>
      <c r="F81" s="54" t="s">
        <v>181</v>
      </c>
      <c r="G81" s="56" t="s">
        <v>6</v>
      </c>
      <c r="H81" s="38"/>
      <c r="I81" s="38"/>
      <c r="J81" s="55">
        <v>4810218</v>
      </c>
      <c r="K81" s="43"/>
      <c r="L81" s="43"/>
      <c r="M81" s="43">
        <f t="shared" ref="M81:M149" si="30">K81-L81</f>
        <v>0</v>
      </c>
      <c r="N81" s="46"/>
      <c r="O81" s="44">
        <f t="shared" ref="O81:O149" si="31">IF(N81-L81&gt;0,N81-L81,0)</f>
        <v>0</v>
      </c>
      <c r="P81" s="170" t="str">
        <f t="shared" si="29"/>
        <v/>
      </c>
    </row>
    <row r="82" spans="1:16" ht="23.4" hidden="1" outlineLevel="2" x14ac:dyDescent="0.25">
      <c r="A82" s="36" t="s">
        <v>153</v>
      </c>
      <c r="B82" s="56"/>
      <c r="C82" s="34" t="s">
        <v>491</v>
      </c>
      <c r="D82" s="40" t="s">
        <v>167</v>
      </c>
      <c r="E82" s="207" t="s">
        <v>480</v>
      </c>
      <c r="F82" s="54" t="s">
        <v>182</v>
      </c>
      <c r="G82" s="56" t="s">
        <v>6</v>
      </c>
      <c r="H82" s="38"/>
      <c r="I82" s="38"/>
      <c r="J82" s="55">
        <v>11548290</v>
      </c>
      <c r="K82" s="43"/>
      <c r="L82" s="43"/>
      <c r="M82" s="43">
        <f t="shared" si="30"/>
        <v>0</v>
      </c>
      <c r="N82" s="46"/>
      <c r="O82" s="44">
        <f t="shared" si="31"/>
        <v>0</v>
      </c>
      <c r="P82" s="170" t="str">
        <f t="shared" si="29"/>
        <v/>
      </c>
    </row>
    <row r="83" spans="1:16" ht="23.4" hidden="1" outlineLevel="2" x14ac:dyDescent="0.25">
      <c r="A83" s="36" t="s">
        <v>153</v>
      </c>
      <c r="B83" s="56"/>
      <c r="C83" s="34" t="s">
        <v>492</v>
      </c>
      <c r="D83" s="40" t="s">
        <v>167</v>
      </c>
      <c r="E83" s="207" t="s">
        <v>480</v>
      </c>
      <c r="F83" s="54" t="s">
        <v>493</v>
      </c>
      <c r="G83" s="56" t="s">
        <v>6</v>
      </c>
      <c r="H83" s="38"/>
      <c r="I83" s="38"/>
      <c r="J83" s="55">
        <v>1879674</v>
      </c>
      <c r="K83" s="43"/>
      <c r="L83" s="43"/>
      <c r="M83" s="43">
        <f t="shared" si="30"/>
        <v>0</v>
      </c>
      <c r="N83" s="46"/>
      <c r="O83" s="44">
        <f t="shared" si="31"/>
        <v>0</v>
      </c>
      <c r="P83" s="170" t="str">
        <f t="shared" si="29"/>
        <v/>
      </c>
    </row>
    <row r="84" spans="1:16" ht="23.4" hidden="1" outlineLevel="2" x14ac:dyDescent="0.25">
      <c r="A84" s="36" t="s">
        <v>153</v>
      </c>
      <c r="B84" s="56"/>
      <c r="C84" s="34" t="s">
        <v>494</v>
      </c>
      <c r="D84" s="40" t="s">
        <v>167</v>
      </c>
      <c r="E84" s="207" t="s">
        <v>480</v>
      </c>
      <c r="F84" s="54" t="s">
        <v>495</v>
      </c>
      <c r="G84" s="56" t="s">
        <v>6</v>
      </c>
      <c r="H84" s="38"/>
      <c r="I84" s="38"/>
      <c r="J84" s="55">
        <v>13537</v>
      </c>
      <c r="K84" s="43"/>
      <c r="L84" s="43"/>
      <c r="M84" s="43">
        <f t="shared" ref="M84:M85" si="32">K84-L84</f>
        <v>0</v>
      </c>
      <c r="N84" s="46"/>
      <c r="O84" s="44">
        <f t="shared" ref="O84:O85" si="33">IF(N84-L84&gt;0,N84-L84,0)</f>
        <v>0</v>
      </c>
      <c r="P84" s="170"/>
    </row>
    <row r="85" spans="1:16" ht="23.4" hidden="1" outlineLevel="2" x14ac:dyDescent="0.25">
      <c r="A85" s="36" t="s">
        <v>153</v>
      </c>
      <c r="B85" s="56"/>
      <c r="C85" s="34">
        <v>84.358000000000004</v>
      </c>
      <c r="D85" s="40" t="s">
        <v>167</v>
      </c>
      <c r="E85" s="207"/>
      <c r="F85" s="54" t="s">
        <v>183</v>
      </c>
      <c r="G85" s="56" t="s">
        <v>6</v>
      </c>
      <c r="H85" s="38"/>
      <c r="I85" s="38"/>
      <c r="J85" s="43">
        <v>-1890</v>
      </c>
      <c r="K85" s="43"/>
      <c r="L85" s="43"/>
      <c r="M85" s="43">
        <f t="shared" si="32"/>
        <v>0</v>
      </c>
      <c r="N85" s="46"/>
      <c r="O85" s="44">
        <f t="shared" si="33"/>
        <v>0</v>
      </c>
      <c r="P85" s="170"/>
    </row>
    <row r="86" spans="1:16" ht="23.4" hidden="1" outlineLevel="2" x14ac:dyDescent="0.25">
      <c r="A86" s="36" t="s">
        <v>153</v>
      </c>
      <c r="B86" s="56"/>
      <c r="C86" s="34">
        <v>93.242999999999995</v>
      </c>
      <c r="D86" s="40" t="s">
        <v>184</v>
      </c>
      <c r="E86" s="207"/>
      <c r="F86" s="54" t="s">
        <v>185</v>
      </c>
      <c r="G86" s="56" t="s">
        <v>6</v>
      </c>
      <c r="H86" s="38"/>
      <c r="I86" s="38"/>
      <c r="J86" s="43">
        <v>1323525</v>
      </c>
      <c r="K86" s="43"/>
      <c r="L86" s="43"/>
      <c r="M86" s="43">
        <f t="shared" si="30"/>
        <v>0</v>
      </c>
      <c r="N86" s="46"/>
      <c r="O86" s="44">
        <f t="shared" si="31"/>
        <v>0</v>
      </c>
      <c r="P86" s="170" t="str">
        <f t="shared" si="29"/>
        <v/>
      </c>
    </row>
    <row r="87" spans="1:16" ht="12" outlineLevel="1" collapsed="1" x14ac:dyDescent="0.25">
      <c r="A87" s="59" t="s">
        <v>186</v>
      </c>
      <c r="B87" s="56"/>
      <c r="C87" s="34"/>
      <c r="D87" s="40"/>
      <c r="E87" s="207"/>
      <c r="F87" s="54"/>
      <c r="G87" s="56"/>
      <c r="H87" s="38"/>
      <c r="I87" s="38"/>
      <c r="J87" s="43">
        <f t="shared" ref="J87:O87" si="34">SUBTOTAL(9,J53:J86)</f>
        <v>171551951</v>
      </c>
      <c r="K87" s="43">
        <f t="shared" si="34"/>
        <v>0</v>
      </c>
      <c r="L87" s="43">
        <f t="shared" si="34"/>
        <v>0</v>
      </c>
      <c r="M87" s="43">
        <f t="shared" si="34"/>
        <v>0</v>
      </c>
      <c r="N87" s="43">
        <f t="shared" si="34"/>
        <v>0</v>
      </c>
      <c r="O87" s="43">
        <f t="shared" si="34"/>
        <v>0</v>
      </c>
      <c r="P87" s="170">
        <f>SUBTOTAL(9,P53:P86)</f>
        <v>0</v>
      </c>
    </row>
    <row r="88" spans="1:16" ht="23.4" hidden="1" outlineLevel="2" x14ac:dyDescent="0.25">
      <c r="A88" s="36" t="s">
        <v>187</v>
      </c>
      <c r="B88" s="56"/>
      <c r="C88" s="34">
        <v>93.510999999999996</v>
      </c>
      <c r="D88" s="40" t="s">
        <v>132</v>
      </c>
      <c r="E88" s="207"/>
      <c r="F88" s="54" t="s">
        <v>188</v>
      </c>
      <c r="G88" s="56" t="s">
        <v>6</v>
      </c>
      <c r="H88" s="38"/>
      <c r="I88" s="38"/>
      <c r="J88" s="43">
        <v>0</v>
      </c>
      <c r="K88" s="43"/>
      <c r="L88" s="43"/>
      <c r="M88" s="43">
        <f t="shared" si="30"/>
        <v>0</v>
      </c>
      <c r="N88" s="46"/>
      <c r="O88" s="44">
        <f t="shared" si="31"/>
        <v>0</v>
      </c>
      <c r="P88" s="170" t="str">
        <f t="shared" si="29"/>
        <v/>
      </c>
    </row>
    <row r="89" spans="1:16" ht="12" outlineLevel="1" collapsed="1" x14ac:dyDescent="0.25">
      <c r="A89" s="59" t="s">
        <v>189</v>
      </c>
      <c r="B89" s="56"/>
      <c r="C89" s="34"/>
      <c r="D89" s="40"/>
      <c r="E89" s="207"/>
      <c r="F89" s="54"/>
      <c r="G89" s="56"/>
      <c r="H89" s="38"/>
      <c r="I89" s="38"/>
      <c r="J89" s="43">
        <f t="shared" ref="J89:O89" si="35">SUBTOTAL(9,J88:J88)</f>
        <v>0</v>
      </c>
      <c r="K89" s="43">
        <f t="shared" si="35"/>
        <v>0</v>
      </c>
      <c r="L89" s="43">
        <f t="shared" si="35"/>
        <v>0</v>
      </c>
      <c r="M89" s="43">
        <f t="shared" si="35"/>
        <v>0</v>
      </c>
      <c r="N89" s="43">
        <f t="shared" si="35"/>
        <v>0</v>
      </c>
      <c r="O89" s="43">
        <f t="shared" si="35"/>
        <v>0</v>
      </c>
      <c r="P89" s="170">
        <f>SUBTOTAL(9,P88:P88)</f>
        <v>0</v>
      </c>
    </row>
    <row r="90" spans="1:16" ht="23.4" hidden="1" outlineLevel="2" x14ac:dyDescent="0.25">
      <c r="A90" s="36" t="s">
        <v>190</v>
      </c>
      <c r="B90" s="56"/>
      <c r="C90" s="34">
        <v>14.999000000000001</v>
      </c>
      <c r="D90" s="40" t="s">
        <v>111</v>
      </c>
      <c r="E90" s="207"/>
      <c r="F90" s="54" t="s">
        <v>191</v>
      </c>
      <c r="G90" s="56" t="s">
        <v>6</v>
      </c>
      <c r="H90" s="38"/>
      <c r="I90" s="38"/>
      <c r="J90" s="43">
        <v>90372</v>
      </c>
      <c r="K90" s="43"/>
      <c r="L90" s="43"/>
      <c r="M90" s="43">
        <f t="shared" si="30"/>
        <v>0</v>
      </c>
      <c r="N90" s="46"/>
      <c r="O90" s="44">
        <f t="shared" si="31"/>
        <v>0</v>
      </c>
      <c r="P90" s="170" t="str">
        <f t="shared" si="29"/>
        <v/>
      </c>
    </row>
    <row r="91" spans="1:16" ht="12" outlineLevel="1" collapsed="1" x14ac:dyDescent="0.25">
      <c r="A91" s="59" t="s">
        <v>192</v>
      </c>
      <c r="B91" s="56"/>
      <c r="C91" s="34"/>
      <c r="D91" s="40"/>
      <c r="E91" s="207"/>
      <c r="F91" s="54"/>
      <c r="G91" s="56"/>
      <c r="H91" s="38"/>
      <c r="I91" s="38"/>
      <c r="J91" s="43">
        <f t="shared" ref="J91:O91" si="36">SUBTOTAL(9,J90:J90)</f>
        <v>90372</v>
      </c>
      <c r="K91" s="43">
        <f t="shared" si="36"/>
        <v>0</v>
      </c>
      <c r="L91" s="43">
        <f t="shared" si="36"/>
        <v>0</v>
      </c>
      <c r="M91" s="43">
        <f t="shared" si="36"/>
        <v>0</v>
      </c>
      <c r="N91" s="43">
        <f t="shared" si="36"/>
        <v>0</v>
      </c>
      <c r="O91" s="43">
        <f t="shared" si="36"/>
        <v>0</v>
      </c>
      <c r="P91" s="170">
        <f>SUBTOTAL(9,P90:P90)</f>
        <v>0</v>
      </c>
    </row>
    <row r="92" spans="1:16" ht="23.4" hidden="1" outlineLevel="2" x14ac:dyDescent="0.25">
      <c r="A92" s="36" t="s">
        <v>193</v>
      </c>
      <c r="B92" s="56"/>
      <c r="C92" s="34">
        <v>10.545</v>
      </c>
      <c r="D92" s="40" t="s">
        <v>119</v>
      </c>
      <c r="E92" s="207"/>
      <c r="F92" s="54" t="s">
        <v>194</v>
      </c>
      <c r="G92" s="56" t="s">
        <v>6</v>
      </c>
      <c r="H92" s="38"/>
      <c r="I92" s="38"/>
      <c r="J92" s="43">
        <v>3234</v>
      </c>
      <c r="K92" s="43"/>
      <c r="L92" s="43"/>
      <c r="M92" s="43">
        <f t="shared" si="30"/>
        <v>0</v>
      </c>
      <c r="N92" s="46"/>
      <c r="O92" s="44">
        <f t="shared" si="31"/>
        <v>0</v>
      </c>
      <c r="P92" s="170" t="str">
        <f t="shared" si="29"/>
        <v/>
      </c>
    </row>
    <row r="93" spans="1:16" ht="23.4" hidden="1" outlineLevel="2" x14ac:dyDescent="0.25">
      <c r="A93" s="36" t="s">
        <v>193</v>
      </c>
      <c r="B93" s="56"/>
      <c r="C93" s="34">
        <v>10.551</v>
      </c>
      <c r="D93" s="40" t="s">
        <v>119</v>
      </c>
      <c r="E93" s="207"/>
      <c r="F93" s="54" t="s">
        <v>195</v>
      </c>
      <c r="G93" s="56" t="s">
        <v>6</v>
      </c>
      <c r="H93" s="38"/>
      <c r="I93" s="38"/>
      <c r="J93" s="43">
        <v>42930402</v>
      </c>
      <c r="K93" s="43"/>
      <c r="L93" s="43"/>
      <c r="M93" s="43">
        <f t="shared" si="30"/>
        <v>0</v>
      </c>
      <c r="N93" s="46"/>
      <c r="O93" s="44">
        <f t="shared" si="31"/>
        <v>0</v>
      </c>
      <c r="P93" s="170" t="str">
        <f t="shared" si="29"/>
        <v/>
      </c>
    </row>
    <row r="94" spans="1:16" ht="23.4" hidden="1" outlineLevel="2" x14ac:dyDescent="0.25">
      <c r="A94" s="36" t="s">
        <v>193</v>
      </c>
      <c r="B94" s="56"/>
      <c r="C94" s="34">
        <v>10.551</v>
      </c>
      <c r="D94" s="40" t="s">
        <v>119</v>
      </c>
      <c r="E94" s="207"/>
      <c r="F94" s="54" t="s">
        <v>196</v>
      </c>
      <c r="G94" s="56" t="s">
        <v>8</v>
      </c>
      <c r="H94" s="38"/>
      <c r="I94" s="38"/>
      <c r="J94" s="43">
        <v>114927099</v>
      </c>
      <c r="K94" s="43"/>
      <c r="L94" s="43"/>
      <c r="M94" s="43">
        <f t="shared" si="30"/>
        <v>0</v>
      </c>
      <c r="N94" s="46"/>
      <c r="O94" s="44">
        <f t="shared" si="31"/>
        <v>0</v>
      </c>
      <c r="P94" s="170" t="str">
        <f t="shared" si="29"/>
        <v/>
      </c>
    </row>
    <row r="95" spans="1:16" ht="23.4" hidden="1" outlineLevel="2" x14ac:dyDescent="0.25">
      <c r="A95" s="36" t="s">
        <v>193</v>
      </c>
      <c r="B95" s="56"/>
      <c r="C95" s="34">
        <v>10.557</v>
      </c>
      <c r="D95" s="40" t="s">
        <v>119</v>
      </c>
      <c r="E95" s="207"/>
      <c r="F95" s="54" t="s">
        <v>197</v>
      </c>
      <c r="G95" s="56" t="s">
        <v>6</v>
      </c>
      <c r="H95" s="38"/>
      <c r="I95" s="38"/>
      <c r="J95" s="43">
        <v>9348920</v>
      </c>
      <c r="K95" s="43"/>
      <c r="L95" s="43"/>
      <c r="M95" s="43">
        <f t="shared" si="30"/>
        <v>0</v>
      </c>
      <c r="N95" s="46"/>
      <c r="O95" s="44">
        <f t="shared" si="31"/>
        <v>0</v>
      </c>
      <c r="P95" s="170" t="str">
        <f t="shared" si="29"/>
        <v/>
      </c>
    </row>
    <row r="96" spans="1:16" ht="23.4" hidden="1" outlineLevel="2" x14ac:dyDescent="0.25">
      <c r="A96" s="36" t="s">
        <v>193</v>
      </c>
      <c r="B96" s="56"/>
      <c r="C96" s="34">
        <v>10.557</v>
      </c>
      <c r="D96" s="40" t="s">
        <v>119</v>
      </c>
      <c r="E96" s="207" t="s">
        <v>480</v>
      </c>
      <c r="F96" s="54" t="s">
        <v>197</v>
      </c>
      <c r="G96" s="56" t="s">
        <v>6</v>
      </c>
      <c r="H96" s="38"/>
      <c r="I96" s="38"/>
      <c r="J96" s="43">
        <v>1055072</v>
      </c>
      <c r="K96" s="43"/>
      <c r="L96" s="43"/>
      <c r="M96" s="43">
        <f t="shared" si="30"/>
        <v>0</v>
      </c>
      <c r="N96" s="45"/>
      <c r="O96" s="44">
        <f t="shared" si="31"/>
        <v>0</v>
      </c>
      <c r="P96" s="170" t="str">
        <f t="shared" si="29"/>
        <v/>
      </c>
    </row>
    <row r="97" spans="1:16" ht="23.4" hidden="1" outlineLevel="2" x14ac:dyDescent="0.25">
      <c r="A97" s="36" t="s">
        <v>193</v>
      </c>
      <c r="B97" s="56"/>
      <c r="C97" s="34">
        <v>10.561</v>
      </c>
      <c r="D97" s="40" t="s">
        <v>119</v>
      </c>
      <c r="E97" s="207"/>
      <c r="F97" s="54" t="s">
        <v>198</v>
      </c>
      <c r="G97" s="56" t="s">
        <v>6</v>
      </c>
      <c r="H97" s="38"/>
      <c r="I97" s="38"/>
      <c r="J97" s="43">
        <v>12285861</v>
      </c>
      <c r="K97" s="43"/>
      <c r="L97" s="43"/>
      <c r="M97" s="43">
        <f t="shared" si="30"/>
        <v>0</v>
      </c>
      <c r="N97" s="45"/>
      <c r="O97" s="44">
        <f t="shared" si="31"/>
        <v>0</v>
      </c>
      <c r="P97" s="170" t="str">
        <f t="shared" si="29"/>
        <v/>
      </c>
    </row>
    <row r="98" spans="1:16" ht="23.4" hidden="1" outlineLevel="2" x14ac:dyDescent="0.25">
      <c r="A98" s="36" t="s">
        <v>193</v>
      </c>
      <c r="B98" s="56"/>
      <c r="C98" s="34">
        <v>10.565</v>
      </c>
      <c r="D98" s="40" t="s">
        <v>119</v>
      </c>
      <c r="E98" s="207"/>
      <c r="F98" s="54" t="s">
        <v>199</v>
      </c>
      <c r="G98" s="56" t="s">
        <v>6</v>
      </c>
      <c r="H98" s="38"/>
      <c r="I98" s="38"/>
      <c r="J98" s="43">
        <v>183919</v>
      </c>
      <c r="K98" s="43"/>
      <c r="L98" s="43"/>
      <c r="M98" s="43">
        <f t="shared" si="30"/>
        <v>0</v>
      </c>
      <c r="N98" s="46"/>
      <c r="O98" s="44">
        <f t="shared" si="31"/>
        <v>0</v>
      </c>
      <c r="P98" s="170" t="str">
        <f t="shared" si="29"/>
        <v/>
      </c>
    </row>
    <row r="99" spans="1:16" ht="23.4" hidden="1" outlineLevel="2" x14ac:dyDescent="0.25">
      <c r="A99" s="36" t="s">
        <v>193</v>
      </c>
      <c r="B99" s="56"/>
      <c r="C99" s="34">
        <v>10.565</v>
      </c>
      <c r="D99" s="40" t="s">
        <v>119</v>
      </c>
      <c r="E99" s="207"/>
      <c r="F99" s="54" t="s">
        <v>199</v>
      </c>
      <c r="G99" s="56" t="s">
        <v>8</v>
      </c>
      <c r="H99" s="38"/>
      <c r="I99" s="38"/>
      <c r="J99" s="43">
        <v>594360</v>
      </c>
      <c r="K99" s="43"/>
      <c r="L99" s="43"/>
      <c r="M99" s="43">
        <f t="shared" si="30"/>
        <v>0</v>
      </c>
      <c r="N99" s="46"/>
      <c r="O99" s="44">
        <f t="shared" si="31"/>
        <v>0</v>
      </c>
      <c r="P99" s="170" t="str">
        <f t="shared" si="29"/>
        <v/>
      </c>
    </row>
    <row r="100" spans="1:16" ht="23.4" hidden="1" outlineLevel="2" x14ac:dyDescent="0.25">
      <c r="A100" s="36" t="s">
        <v>193</v>
      </c>
      <c r="B100" s="56"/>
      <c r="C100" s="34">
        <v>10.571999999999999</v>
      </c>
      <c r="D100" s="40" t="s">
        <v>119</v>
      </c>
      <c r="E100" s="207"/>
      <c r="F100" s="54" t="s">
        <v>200</v>
      </c>
      <c r="G100" s="56" t="s">
        <v>6</v>
      </c>
      <c r="H100" s="38"/>
      <c r="I100" s="38"/>
      <c r="J100" s="43">
        <v>49672</v>
      </c>
      <c r="K100" s="43"/>
      <c r="L100" s="43"/>
      <c r="M100" s="43">
        <f t="shared" si="30"/>
        <v>0</v>
      </c>
      <c r="N100" s="46"/>
      <c r="O100" s="44">
        <f t="shared" si="31"/>
        <v>0</v>
      </c>
      <c r="P100" s="170" t="str">
        <f t="shared" si="29"/>
        <v/>
      </c>
    </row>
    <row r="101" spans="1:16" ht="23.4" hidden="1" outlineLevel="2" x14ac:dyDescent="0.25">
      <c r="A101" s="36" t="s">
        <v>193</v>
      </c>
      <c r="B101" s="56"/>
      <c r="C101" s="34">
        <v>10.576000000000001</v>
      </c>
      <c r="D101" s="40" t="s">
        <v>119</v>
      </c>
      <c r="E101" s="207"/>
      <c r="F101" s="54" t="s">
        <v>201</v>
      </c>
      <c r="G101" s="56" t="s">
        <v>6</v>
      </c>
      <c r="H101" s="38"/>
      <c r="I101" s="38"/>
      <c r="J101" s="43">
        <v>73497</v>
      </c>
      <c r="K101" s="43"/>
      <c r="L101" s="43"/>
      <c r="M101" s="43">
        <f t="shared" si="30"/>
        <v>0</v>
      </c>
      <c r="N101" s="46"/>
      <c r="O101" s="44">
        <f t="shared" si="31"/>
        <v>0</v>
      </c>
      <c r="P101" s="170" t="str">
        <f t="shared" si="29"/>
        <v/>
      </c>
    </row>
    <row r="102" spans="1:16" ht="23.4" hidden="1" outlineLevel="2" x14ac:dyDescent="0.25">
      <c r="A102" s="36" t="s">
        <v>193</v>
      </c>
      <c r="B102" s="56"/>
      <c r="C102" s="34">
        <v>10.577999999999999</v>
      </c>
      <c r="D102" s="40" t="s">
        <v>119</v>
      </c>
      <c r="E102" s="207"/>
      <c r="F102" s="54" t="s">
        <v>202</v>
      </c>
      <c r="G102" s="56" t="s">
        <v>6</v>
      </c>
      <c r="H102" s="38"/>
      <c r="I102" s="38"/>
      <c r="J102" s="43">
        <v>28685</v>
      </c>
      <c r="K102" s="43"/>
      <c r="L102" s="43"/>
      <c r="M102" s="43">
        <f t="shared" si="30"/>
        <v>0</v>
      </c>
      <c r="N102" s="46"/>
      <c r="O102" s="44">
        <f t="shared" si="31"/>
        <v>0</v>
      </c>
      <c r="P102" s="170" t="str">
        <f t="shared" si="29"/>
        <v/>
      </c>
    </row>
    <row r="103" spans="1:16" ht="23.4" hidden="1" outlineLevel="2" x14ac:dyDescent="0.25">
      <c r="A103" s="36" t="s">
        <v>193</v>
      </c>
      <c r="B103" s="56"/>
      <c r="C103" s="34">
        <v>10.648999999999999</v>
      </c>
      <c r="D103" s="40" t="s">
        <v>119</v>
      </c>
      <c r="E103" s="207"/>
      <c r="F103" s="54" t="s">
        <v>496</v>
      </c>
      <c r="G103" s="56" t="s">
        <v>6</v>
      </c>
      <c r="H103" s="38"/>
      <c r="I103" s="38"/>
      <c r="J103" s="43">
        <v>298675</v>
      </c>
      <c r="K103" s="43"/>
      <c r="L103" s="43"/>
      <c r="M103" s="43">
        <f t="shared" si="30"/>
        <v>0</v>
      </c>
      <c r="N103" s="46"/>
      <c r="O103" s="44">
        <f t="shared" si="31"/>
        <v>0</v>
      </c>
      <c r="P103" s="170" t="str">
        <f t="shared" si="29"/>
        <v/>
      </c>
    </row>
    <row r="104" spans="1:16" ht="23.4" hidden="1" outlineLevel="2" x14ac:dyDescent="0.25">
      <c r="A104" s="36" t="s">
        <v>193</v>
      </c>
      <c r="B104" s="56"/>
      <c r="C104" s="34">
        <v>14.231</v>
      </c>
      <c r="D104" s="40" t="s">
        <v>111</v>
      </c>
      <c r="E104" s="207"/>
      <c r="F104" s="54" t="s">
        <v>203</v>
      </c>
      <c r="G104" s="56" t="s">
        <v>6</v>
      </c>
      <c r="H104" s="38"/>
      <c r="I104" s="38"/>
      <c r="J104" s="43">
        <v>581033</v>
      </c>
      <c r="K104" s="43"/>
      <c r="L104" s="43"/>
      <c r="M104" s="43">
        <f t="shared" si="30"/>
        <v>0</v>
      </c>
      <c r="N104" s="46"/>
      <c r="O104" s="44">
        <f t="shared" si="31"/>
        <v>0</v>
      </c>
      <c r="P104" s="170" t="str">
        <f t="shared" si="29"/>
        <v/>
      </c>
    </row>
    <row r="105" spans="1:16" ht="23.4" hidden="1" outlineLevel="2" x14ac:dyDescent="0.25">
      <c r="A105" s="36" t="s">
        <v>193</v>
      </c>
      <c r="B105" s="56"/>
      <c r="C105" s="34">
        <v>14.231</v>
      </c>
      <c r="D105" s="40" t="s">
        <v>111</v>
      </c>
      <c r="E105" s="207" t="s">
        <v>480</v>
      </c>
      <c r="F105" s="54" t="s">
        <v>203</v>
      </c>
      <c r="G105" s="56" t="s">
        <v>6</v>
      </c>
      <c r="H105" s="38"/>
      <c r="I105" s="38"/>
      <c r="J105" s="43">
        <v>1905866</v>
      </c>
      <c r="K105" s="43"/>
      <c r="L105" s="43"/>
      <c r="M105" s="43">
        <f t="shared" si="30"/>
        <v>0</v>
      </c>
      <c r="N105" s="46"/>
      <c r="O105" s="44">
        <f t="shared" si="31"/>
        <v>0</v>
      </c>
      <c r="P105" s="170" t="str">
        <f t="shared" si="29"/>
        <v/>
      </c>
    </row>
    <row r="106" spans="1:16" ht="23.4" hidden="1" outlineLevel="2" x14ac:dyDescent="0.25">
      <c r="A106" s="36" t="s">
        <v>193</v>
      </c>
      <c r="B106" s="56"/>
      <c r="C106" s="34">
        <v>14.266999999999999</v>
      </c>
      <c r="D106" s="40" t="s">
        <v>111</v>
      </c>
      <c r="E106" s="207"/>
      <c r="F106" s="54" t="s">
        <v>204</v>
      </c>
      <c r="G106" s="56" t="s">
        <v>6</v>
      </c>
      <c r="H106" s="38"/>
      <c r="I106" s="38"/>
      <c r="J106" s="43">
        <v>403608</v>
      </c>
      <c r="K106" s="43"/>
      <c r="L106" s="43"/>
      <c r="M106" s="43">
        <f t="shared" si="30"/>
        <v>0</v>
      </c>
      <c r="N106" s="46"/>
      <c r="O106" s="44">
        <f t="shared" si="31"/>
        <v>0</v>
      </c>
      <c r="P106" s="170" t="str">
        <f t="shared" si="29"/>
        <v/>
      </c>
    </row>
    <row r="107" spans="1:16" ht="23.4" hidden="1" outlineLevel="2" x14ac:dyDescent="0.25">
      <c r="A107" s="36" t="s">
        <v>193</v>
      </c>
      <c r="B107" s="56"/>
      <c r="C107" s="34">
        <v>16.54</v>
      </c>
      <c r="D107" s="40" t="s">
        <v>136</v>
      </c>
      <c r="E107" s="207"/>
      <c r="F107" s="54" t="s">
        <v>205</v>
      </c>
      <c r="G107" s="56" t="s">
        <v>6</v>
      </c>
      <c r="H107" s="38"/>
      <c r="I107" s="38"/>
      <c r="J107" s="43">
        <v>234290</v>
      </c>
      <c r="K107" s="43"/>
      <c r="L107" s="43"/>
      <c r="M107" s="43">
        <f t="shared" si="30"/>
        <v>0</v>
      </c>
      <c r="N107" s="46"/>
      <c r="O107" s="44">
        <f t="shared" si="31"/>
        <v>0</v>
      </c>
      <c r="P107" s="170" t="str">
        <f t="shared" si="29"/>
        <v/>
      </c>
    </row>
    <row r="108" spans="1:16" ht="12" hidden="1" outlineLevel="2" x14ac:dyDescent="0.25">
      <c r="A108" s="36" t="s">
        <v>193</v>
      </c>
      <c r="B108" s="56"/>
      <c r="C108" s="34">
        <v>16.725999999999999</v>
      </c>
      <c r="D108" s="40" t="s">
        <v>136</v>
      </c>
      <c r="E108" s="207"/>
      <c r="F108" s="54" t="s">
        <v>206</v>
      </c>
      <c r="G108" s="56"/>
      <c r="H108" s="38"/>
      <c r="I108" s="38"/>
      <c r="J108" s="43">
        <v>394046</v>
      </c>
      <c r="K108" s="43"/>
      <c r="L108" s="43"/>
      <c r="M108" s="43">
        <f t="shared" si="30"/>
        <v>0</v>
      </c>
      <c r="N108" s="46"/>
      <c r="O108" s="44">
        <f t="shared" si="31"/>
        <v>0</v>
      </c>
      <c r="P108" s="170" t="str">
        <f t="shared" si="29"/>
        <v/>
      </c>
    </row>
    <row r="109" spans="1:16" ht="12" hidden="1" outlineLevel="2" x14ac:dyDescent="0.25">
      <c r="A109" s="36" t="s">
        <v>193</v>
      </c>
      <c r="B109" s="56"/>
      <c r="C109" s="34">
        <v>16.754000000000001</v>
      </c>
      <c r="D109" s="40" t="s">
        <v>136</v>
      </c>
      <c r="E109" s="207"/>
      <c r="F109" s="54" t="s">
        <v>207</v>
      </c>
      <c r="G109" s="56" t="s">
        <v>6</v>
      </c>
      <c r="H109" s="38"/>
      <c r="I109" s="38"/>
      <c r="J109" s="43">
        <v>129997</v>
      </c>
      <c r="K109" s="43"/>
      <c r="L109" s="43"/>
      <c r="M109" s="43">
        <f t="shared" si="30"/>
        <v>0</v>
      </c>
      <c r="N109" s="46"/>
      <c r="O109" s="44">
        <f t="shared" si="31"/>
        <v>0</v>
      </c>
      <c r="P109" s="170" t="str">
        <f t="shared" si="29"/>
        <v/>
      </c>
    </row>
    <row r="110" spans="1:16" ht="12" hidden="1" outlineLevel="2" x14ac:dyDescent="0.25">
      <c r="A110" s="36" t="s">
        <v>193</v>
      </c>
      <c r="B110" s="56"/>
      <c r="C110" s="34">
        <v>16.812000000000001</v>
      </c>
      <c r="D110" s="40" t="s">
        <v>136</v>
      </c>
      <c r="E110" s="207"/>
      <c r="F110" s="54" t="s">
        <v>208</v>
      </c>
      <c r="G110" s="56" t="s">
        <v>6</v>
      </c>
      <c r="H110" s="38"/>
      <c r="I110" s="38"/>
      <c r="J110" s="43">
        <v>9627</v>
      </c>
      <c r="K110" s="43"/>
      <c r="L110" s="43"/>
      <c r="M110" s="43">
        <f t="shared" si="30"/>
        <v>0</v>
      </c>
      <c r="N110" s="46"/>
      <c r="O110" s="44">
        <f t="shared" si="31"/>
        <v>0</v>
      </c>
      <c r="P110" s="170" t="str">
        <f t="shared" si="29"/>
        <v/>
      </c>
    </row>
    <row r="111" spans="1:16" ht="23.4" hidden="1" outlineLevel="2" x14ac:dyDescent="0.25">
      <c r="A111" s="36" t="s">
        <v>193</v>
      </c>
      <c r="B111" s="56"/>
      <c r="C111" s="34">
        <v>17.234999999999999</v>
      </c>
      <c r="D111" s="40" t="s">
        <v>209</v>
      </c>
      <c r="E111" s="207"/>
      <c r="F111" s="54" t="s">
        <v>210</v>
      </c>
      <c r="G111" s="56" t="s">
        <v>6</v>
      </c>
      <c r="H111" s="38"/>
      <c r="I111" s="38"/>
      <c r="J111" s="43">
        <v>498800</v>
      </c>
      <c r="K111" s="43"/>
      <c r="L111" s="43"/>
      <c r="M111" s="43">
        <f t="shared" si="30"/>
        <v>0</v>
      </c>
      <c r="N111" s="46"/>
      <c r="O111" s="44">
        <f t="shared" si="31"/>
        <v>0</v>
      </c>
      <c r="P111" s="170" t="str">
        <f t="shared" si="29"/>
        <v/>
      </c>
    </row>
    <row r="112" spans="1:16" ht="23.4" hidden="1" outlineLevel="2" x14ac:dyDescent="0.25">
      <c r="A112" s="36" t="s">
        <v>193</v>
      </c>
      <c r="B112" s="56"/>
      <c r="C112" s="34">
        <v>66.031999999999996</v>
      </c>
      <c r="D112" s="40" t="s">
        <v>107</v>
      </c>
      <c r="E112" s="207"/>
      <c r="F112" s="54" t="s">
        <v>211</v>
      </c>
      <c r="G112" s="56" t="s">
        <v>6</v>
      </c>
      <c r="H112" s="38"/>
      <c r="I112" s="38"/>
      <c r="J112" s="43">
        <v>102823</v>
      </c>
      <c r="K112" s="43"/>
      <c r="L112" s="43"/>
      <c r="M112" s="43">
        <f t="shared" si="30"/>
        <v>0</v>
      </c>
      <c r="N112" s="46"/>
      <c r="O112" s="44">
        <f t="shared" si="31"/>
        <v>0</v>
      </c>
      <c r="P112" s="170" t="str">
        <f t="shared" si="29"/>
        <v/>
      </c>
    </row>
    <row r="113" spans="1:16" ht="23.4" hidden="1" outlineLevel="2" x14ac:dyDescent="0.25">
      <c r="A113" s="36" t="s">
        <v>193</v>
      </c>
      <c r="B113" s="56"/>
      <c r="C113" s="34">
        <v>66.605000000000004</v>
      </c>
      <c r="D113" s="40" t="s">
        <v>107</v>
      </c>
      <c r="E113" s="207"/>
      <c r="F113" s="54" t="s">
        <v>362</v>
      </c>
      <c r="G113" s="56" t="s">
        <v>6</v>
      </c>
      <c r="H113" s="38"/>
      <c r="I113" s="38"/>
      <c r="J113" s="43">
        <v>220723</v>
      </c>
      <c r="K113" s="43"/>
      <c r="L113" s="43"/>
      <c r="M113" s="43">
        <f t="shared" si="30"/>
        <v>0</v>
      </c>
      <c r="N113" s="46"/>
      <c r="O113" s="44">
        <f t="shared" si="31"/>
        <v>0</v>
      </c>
      <c r="P113" s="170" t="str">
        <f t="shared" si="29"/>
        <v/>
      </c>
    </row>
    <row r="114" spans="1:16" ht="23.4" hidden="1" outlineLevel="2" x14ac:dyDescent="0.25">
      <c r="A114" s="36" t="s">
        <v>193</v>
      </c>
      <c r="B114" s="56"/>
      <c r="C114" s="34">
        <v>66.700999999999993</v>
      </c>
      <c r="D114" s="40" t="s">
        <v>107</v>
      </c>
      <c r="E114" s="207"/>
      <c r="F114" s="54" t="s">
        <v>212</v>
      </c>
      <c r="G114" s="56" t="s">
        <v>6</v>
      </c>
      <c r="H114" s="38"/>
      <c r="I114" s="38"/>
      <c r="J114" s="43">
        <v>27429</v>
      </c>
      <c r="K114" s="43"/>
      <c r="L114" s="43"/>
      <c r="M114" s="43">
        <f t="shared" si="30"/>
        <v>0</v>
      </c>
      <c r="N114" s="46"/>
      <c r="O114" s="44">
        <f t="shared" si="31"/>
        <v>0</v>
      </c>
      <c r="P114" s="170" t="str">
        <f t="shared" si="29"/>
        <v/>
      </c>
    </row>
    <row r="115" spans="1:16" ht="12" hidden="1" outlineLevel="2" x14ac:dyDescent="0.25">
      <c r="A115" s="36" t="s">
        <v>193</v>
      </c>
      <c r="B115" s="56"/>
      <c r="C115" s="34">
        <v>81.042000000000002</v>
      </c>
      <c r="D115" s="40" t="s">
        <v>213</v>
      </c>
      <c r="E115" s="207"/>
      <c r="F115" s="54" t="s">
        <v>214</v>
      </c>
      <c r="G115" s="56" t="s">
        <v>6</v>
      </c>
      <c r="H115" s="38"/>
      <c r="I115" s="38"/>
      <c r="J115" s="43">
        <v>1656277</v>
      </c>
      <c r="K115" s="43"/>
      <c r="L115" s="43"/>
      <c r="M115" s="43">
        <f t="shared" si="30"/>
        <v>0</v>
      </c>
      <c r="N115" s="46"/>
      <c r="O115" s="44">
        <f t="shared" si="31"/>
        <v>0</v>
      </c>
      <c r="P115" s="170" t="str">
        <f t="shared" si="29"/>
        <v/>
      </c>
    </row>
    <row r="116" spans="1:16" ht="23.4" hidden="1" outlineLevel="2" x14ac:dyDescent="0.25">
      <c r="A116" s="36" t="s">
        <v>193</v>
      </c>
      <c r="B116" s="56"/>
      <c r="C116" s="34">
        <v>84.126000000000005</v>
      </c>
      <c r="D116" s="40" t="s">
        <v>167</v>
      </c>
      <c r="E116" s="207"/>
      <c r="F116" s="54" t="s">
        <v>215</v>
      </c>
      <c r="G116" s="56" t="s">
        <v>6</v>
      </c>
      <c r="H116" s="38"/>
      <c r="I116" s="38"/>
      <c r="J116" s="43">
        <v>10420386</v>
      </c>
      <c r="K116" s="43"/>
      <c r="L116" s="43"/>
      <c r="M116" s="43">
        <f t="shared" si="30"/>
        <v>0</v>
      </c>
      <c r="N116" s="46"/>
      <c r="O116" s="44">
        <f t="shared" si="31"/>
        <v>0</v>
      </c>
      <c r="P116" s="170" t="str">
        <f t="shared" si="29"/>
        <v/>
      </c>
    </row>
    <row r="117" spans="1:16" ht="23.4" hidden="1" outlineLevel="2" x14ac:dyDescent="0.25">
      <c r="A117" s="36" t="s">
        <v>193</v>
      </c>
      <c r="B117" s="56"/>
      <c r="C117" s="34">
        <v>84.177000000000007</v>
      </c>
      <c r="D117" s="40" t="s">
        <v>167</v>
      </c>
      <c r="E117" s="207"/>
      <c r="F117" s="54" t="s">
        <v>216</v>
      </c>
      <c r="G117" s="56" t="s">
        <v>6</v>
      </c>
      <c r="H117" s="38"/>
      <c r="I117" s="38"/>
      <c r="J117" s="43">
        <v>225000</v>
      </c>
      <c r="K117" s="43"/>
      <c r="L117" s="43"/>
      <c r="M117" s="43">
        <f t="shared" si="30"/>
        <v>0</v>
      </c>
      <c r="N117" s="46"/>
      <c r="O117" s="44">
        <f t="shared" si="31"/>
        <v>0</v>
      </c>
      <c r="P117" s="170" t="str">
        <f t="shared" si="29"/>
        <v/>
      </c>
    </row>
    <row r="118" spans="1:16" ht="23.4" hidden="1" outlineLevel="2" x14ac:dyDescent="0.25">
      <c r="A118" s="36" t="s">
        <v>193</v>
      </c>
      <c r="B118" s="56"/>
      <c r="C118" s="34">
        <v>84.180999999999997</v>
      </c>
      <c r="D118" s="40" t="s">
        <v>167</v>
      </c>
      <c r="E118" s="207"/>
      <c r="F118" s="54" t="s">
        <v>217</v>
      </c>
      <c r="G118" s="56" t="s">
        <v>6</v>
      </c>
      <c r="H118" s="38"/>
      <c r="I118" s="38"/>
      <c r="J118" s="43">
        <v>2147174</v>
      </c>
      <c r="K118" s="55"/>
      <c r="L118" s="55"/>
      <c r="M118" s="43">
        <f t="shared" si="30"/>
        <v>0</v>
      </c>
      <c r="N118" s="46"/>
      <c r="O118" s="44">
        <f t="shared" si="31"/>
        <v>0</v>
      </c>
      <c r="P118" s="170" t="str">
        <f t="shared" si="29"/>
        <v/>
      </c>
    </row>
    <row r="119" spans="1:16" ht="23.4" hidden="1" outlineLevel="2" x14ac:dyDescent="0.25">
      <c r="A119" s="36" t="s">
        <v>193</v>
      </c>
      <c r="B119" s="56"/>
      <c r="C119" s="34">
        <v>84.186999999999998</v>
      </c>
      <c r="D119" s="40" t="s">
        <v>167</v>
      </c>
      <c r="E119" s="207"/>
      <c r="F119" s="54" t="s">
        <v>218</v>
      </c>
      <c r="G119" s="56" t="s">
        <v>6</v>
      </c>
      <c r="H119" s="38"/>
      <c r="I119" s="38"/>
      <c r="J119" s="43">
        <v>194567</v>
      </c>
      <c r="K119" s="43"/>
      <c r="L119" s="43"/>
      <c r="M119" s="43">
        <f t="shared" si="30"/>
        <v>0</v>
      </c>
      <c r="N119" s="46"/>
      <c r="O119" s="44">
        <f t="shared" si="31"/>
        <v>0</v>
      </c>
      <c r="P119" s="170" t="str">
        <f t="shared" si="29"/>
        <v/>
      </c>
    </row>
    <row r="120" spans="1:16" ht="34.799999999999997" hidden="1" outlineLevel="2" x14ac:dyDescent="0.25">
      <c r="A120" s="36" t="s">
        <v>193</v>
      </c>
      <c r="B120" s="56"/>
      <c r="C120" s="34">
        <v>93.040999999999997</v>
      </c>
      <c r="D120" s="40" t="s">
        <v>132</v>
      </c>
      <c r="E120" s="207"/>
      <c r="F120" s="54" t="s">
        <v>219</v>
      </c>
      <c r="G120" s="56" t="s">
        <v>6</v>
      </c>
      <c r="H120" s="38"/>
      <c r="I120" s="38"/>
      <c r="J120" s="43">
        <v>23679</v>
      </c>
      <c r="K120" s="43"/>
      <c r="L120" s="43"/>
      <c r="M120" s="43">
        <f t="shared" si="30"/>
        <v>0</v>
      </c>
      <c r="N120" s="46"/>
      <c r="O120" s="44">
        <f t="shared" si="31"/>
        <v>0</v>
      </c>
      <c r="P120" s="170" t="str">
        <f t="shared" si="29"/>
        <v/>
      </c>
    </row>
    <row r="121" spans="1:16" ht="23.4" hidden="1" outlineLevel="2" x14ac:dyDescent="0.25">
      <c r="A121" s="36" t="s">
        <v>193</v>
      </c>
      <c r="B121" s="56"/>
      <c r="C121" s="34">
        <v>93.042000000000002</v>
      </c>
      <c r="D121" s="40" t="s">
        <v>132</v>
      </c>
      <c r="E121" s="208"/>
      <c r="F121" s="3" t="s">
        <v>220</v>
      </c>
      <c r="G121" s="56" t="s">
        <v>6</v>
      </c>
      <c r="H121" s="38"/>
      <c r="I121" s="38"/>
      <c r="J121" s="43">
        <v>89269</v>
      </c>
      <c r="K121" s="43"/>
      <c r="L121" s="43"/>
      <c r="M121" s="43">
        <f t="shared" si="30"/>
        <v>0</v>
      </c>
      <c r="N121" s="46"/>
      <c r="O121" s="44">
        <f t="shared" si="31"/>
        <v>0</v>
      </c>
      <c r="P121" s="170" t="str">
        <f t="shared" si="29"/>
        <v/>
      </c>
    </row>
    <row r="122" spans="1:16" ht="23.4" hidden="1" outlineLevel="2" x14ac:dyDescent="0.25">
      <c r="A122" s="36" t="s">
        <v>193</v>
      </c>
      <c r="B122" s="56"/>
      <c r="C122" s="34">
        <v>93.043000000000006</v>
      </c>
      <c r="D122" s="40" t="s">
        <v>132</v>
      </c>
      <c r="E122" s="207"/>
      <c r="F122" s="54" t="s">
        <v>221</v>
      </c>
      <c r="G122" s="56" t="s">
        <v>6</v>
      </c>
      <c r="H122" s="38"/>
      <c r="I122" s="38"/>
      <c r="J122" s="43">
        <v>103250</v>
      </c>
      <c r="K122" s="43"/>
      <c r="L122" s="43"/>
      <c r="M122" s="43">
        <f t="shared" si="30"/>
        <v>0</v>
      </c>
      <c r="N122" s="46"/>
      <c r="O122" s="44">
        <f t="shared" si="31"/>
        <v>0</v>
      </c>
      <c r="P122" s="170" t="str">
        <f t="shared" si="29"/>
        <v/>
      </c>
    </row>
    <row r="123" spans="1:16" ht="23.4" hidden="1" outlineLevel="2" x14ac:dyDescent="0.25">
      <c r="A123" s="36" t="s">
        <v>193</v>
      </c>
      <c r="B123" s="56"/>
      <c r="C123" s="34">
        <v>93.043999999999997</v>
      </c>
      <c r="D123" s="40" t="s">
        <v>132</v>
      </c>
      <c r="E123" s="207"/>
      <c r="F123" s="54" t="s">
        <v>222</v>
      </c>
      <c r="G123" s="56" t="s">
        <v>6</v>
      </c>
      <c r="H123" s="38"/>
      <c r="I123" s="38"/>
      <c r="J123" s="43">
        <v>2394797</v>
      </c>
      <c r="K123" s="43"/>
      <c r="L123" s="43"/>
      <c r="M123" s="43">
        <f t="shared" si="30"/>
        <v>0</v>
      </c>
      <c r="N123" s="46"/>
      <c r="O123" s="44">
        <f t="shared" si="31"/>
        <v>0</v>
      </c>
      <c r="P123" s="170" t="str">
        <f t="shared" si="29"/>
        <v/>
      </c>
    </row>
    <row r="124" spans="1:16" ht="23.4" hidden="1" outlineLevel="2" x14ac:dyDescent="0.25">
      <c r="A124" s="36" t="s">
        <v>193</v>
      </c>
      <c r="B124" s="56"/>
      <c r="C124" s="34">
        <v>93.043999999999997</v>
      </c>
      <c r="D124" s="40" t="s">
        <v>132</v>
      </c>
      <c r="E124" s="207" t="s">
        <v>480</v>
      </c>
      <c r="F124" s="54" t="s">
        <v>222</v>
      </c>
      <c r="G124" s="56" t="s">
        <v>6</v>
      </c>
      <c r="H124" s="38"/>
      <c r="I124" s="38"/>
      <c r="J124" s="43">
        <v>634674</v>
      </c>
      <c r="K124" s="43"/>
      <c r="L124" s="43"/>
      <c r="M124" s="43">
        <f t="shared" si="30"/>
        <v>0</v>
      </c>
      <c r="N124" s="46"/>
      <c r="O124" s="44">
        <f t="shared" si="31"/>
        <v>0</v>
      </c>
      <c r="P124" s="170" t="str">
        <f t="shared" si="29"/>
        <v/>
      </c>
    </row>
    <row r="125" spans="1:16" ht="23.4" hidden="1" outlineLevel="2" x14ac:dyDescent="0.25">
      <c r="A125" s="36" t="s">
        <v>193</v>
      </c>
      <c r="B125" s="56"/>
      <c r="C125" s="34">
        <v>93.045000000000002</v>
      </c>
      <c r="D125" s="40" t="s">
        <v>132</v>
      </c>
      <c r="E125" s="207"/>
      <c r="F125" s="54" t="s">
        <v>223</v>
      </c>
      <c r="G125" s="56" t="s">
        <v>6</v>
      </c>
      <c r="H125" s="38"/>
      <c r="I125" s="38"/>
      <c r="J125" s="43">
        <v>3050244</v>
      </c>
      <c r="K125" s="43"/>
      <c r="L125" s="43"/>
      <c r="M125" s="43">
        <f t="shared" si="30"/>
        <v>0</v>
      </c>
      <c r="N125" s="46"/>
      <c r="O125" s="44">
        <f t="shared" si="31"/>
        <v>0</v>
      </c>
      <c r="P125" s="170" t="str">
        <f t="shared" si="29"/>
        <v/>
      </c>
    </row>
    <row r="126" spans="1:16" ht="23.4" hidden="1" outlineLevel="2" x14ac:dyDescent="0.25">
      <c r="A126" s="36" t="s">
        <v>193</v>
      </c>
      <c r="B126" s="56"/>
      <c r="C126" s="34">
        <v>93.045000000000002</v>
      </c>
      <c r="D126" s="40" t="s">
        <v>132</v>
      </c>
      <c r="E126" s="207" t="s">
        <v>480</v>
      </c>
      <c r="F126" s="54" t="s">
        <v>223</v>
      </c>
      <c r="G126" s="56" t="s">
        <v>6</v>
      </c>
      <c r="H126" s="38"/>
      <c r="I126" s="38"/>
      <c r="J126" s="43">
        <v>1980354</v>
      </c>
      <c r="K126" s="43"/>
      <c r="L126" s="43"/>
      <c r="M126" s="43">
        <f t="shared" si="30"/>
        <v>0</v>
      </c>
      <c r="N126" s="46"/>
      <c r="O126" s="44">
        <f t="shared" si="31"/>
        <v>0</v>
      </c>
      <c r="P126" s="170" t="str">
        <f t="shared" si="29"/>
        <v/>
      </c>
    </row>
    <row r="127" spans="1:16" ht="23.4" hidden="1" outlineLevel="2" x14ac:dyDescent="0.25">
      <c r="A127" s="36" t="s">
        <v>193</v>
      </c>
      <c r="B127" s="56"/>
      <c r="C127" s="34">
        <v>93.048000000000002</v>
      </c>
      <c r="D127" s="40" t="s">
        <v>132</v>
      </c>
      <c r="E127" s="207"/>
      <c r="F127" s="54" t="s">
        <v>224</v>
      </c>
      <c r="G127" s="56" t="s">
        <v>6</v>
      </c>
      <c r="H127" s="38"/>
      <c r="I127" s="38"/>
      <c r="J127" s="43">
        <v>265072</v>
      </c>
      <c r="K127" s="43"/>
      <c r="L127" s="43"/>
      <c r="M127" s="43">
        <f t="shared" si="30"/>
        <v>0</v>
      </c>
      <c r="N127" s="46"/>
      <c r="O127" s="44">
        <f t="shared" si="31"/>
        <v>0</v>
      </c>
      <c r="P127" s="170" t="str">
        <f t="shared" si="29"/>
        <v/>
      </c>
    </row>
    <row r="128" spans="1:16" ht="23.4" hidden="1" outlineLevel="2" x14ac:dyDescent="0.25">
      <c r="A128" s="36" t="s">
        <v>193</v>
      </c>
      <c r="B128" s="56"/>
      <c r="C128" s="34">
        <v>93.052000000000007</v>
      </c>
      <c r="D128" s="40" t="s">
        <v>132</v>
      </c>
      <c r="E128" s="207"/>
      <c r="F128" s="54" t="s">
        <v>225</v>
      </c>
      <c r="G128" s="56" t="s">
        <v>6</v>
      </c>
      <c r="H128" s="38"/>
      <c r="I128" s="38"/>
      <c r="J128" s="43">
        <v>831458</v>
      </c>
      <c r="K128" s="43"/>
      <c r="L128" s="43"/>
      <c r="M128" s="43">
        <f t="shared" si="30"/>
        <v>0</v>
      </c>
      <c r="N128" s="46"/>
      <c r="O128" s="44">
        <f t="shared" si="31"/>
        <v>0</v>
      </c>
      <c r="P128" s="170" t="str">
        <f t="shared" si="29"/>
        <v/>
      </c>
    </row>
    <row r="129" spans="1:16" ht="23.4" hidden="1" outlineLevel="2" x14ac:dyDescent="0.25">
      <c r="A129" s="36" t="s">
        <v>193</v>
      </c>
      <c r="B129" s="56"/>
      <c r="C129" s="34">
        <v>93.052000000000007</v>
      </c>
      <c r="D129" s="40" t="s">
        <v>132</v>
      </c>
      <c r="E129" s="207" t="s">
        <v>480</v>
      </c>
      <c r="F129" s="54" t="s">
        <v>225</v>
      </c>
      <c r="G129" s="56" t="s">
        <v>6</v>
      </c>
      <c r="H129" s="38"/>
      <c r="I129" s="38"/>
      <c r="J129" s="43">
        <v>336900</v>
      </c>
      <c r="K129" s="43"/>
      <c r="L129" s="43"/>
      <c r="M129" s="43">
        <f t="shared" si="30"/>
        <v>0</v>
      </c>
      <c r="N129" s="46"/>
      <c r="O129" s="44">
        <f t="shared" si="31"/>
        <v>0</v>
      </c>
      <c r="P129" s="170" t="str">
        <f t="shared" si="29"/>
        <v/>
      </c>
    </row>
    <row r="130" spans="1:16" ht="23.4" hidden="1" outlineLevel="2" x14ac:dyDescent="0.25">
      <c r="A130" s="36" t="s">
        <v>193</v>
      </c>
      <c r="B130" s="56"/>
      <c r="C130" s="34">
        <v>93.052999999999997</v>
      </c>
      <c r="D130" s="40" t="s">
        <v>132</v>
      </c>
      <c r="E130" s="207"/>
      <c r="F130" s="54" t="s">
        <v>226</v>
      </c>
      <c r="G130" s="56" t="s">
        <v>6</v>
      </c>
      <c r="H130" s="38"/>
      <c r="I130" s="38"/>
      <c r="J130" s="43">
        <v>784679</v>
      </c>
      <c r="K130" s="43"/>
      <c r="L130" s="43"/>
      <c r="M130" s="43">
        <f t="shared" si="30"/>
        <v>0</v>
      </c>
      <c r="N130" s="46"/>
      <c r="O130" s="44">
        <f t="shared" si="31"/>
        <v>0</v>
      </c>
      <c r="P130" s="170" t="str">
        <f t="shared" si="29"/>
        <v/>
      </c>
    </row>
    <row r="131" spans="1:16" ht="23.4" hidden="1" outlineLevel="2" x14ac:dyDescent="0.25">
      <c r="A131" s="36" t="s">
        <v>193</v>
      </c>
      <c r="B131" s="56"/>
      <c r="C131" s="34">
        <v>93.069000000000003</v>
      </c>
      <c r="D131" s="40" t="s">
        <v>132</v>
      </c>
      <c r="E131" s="207"/>
      <c r="F131" s="54" t="s">
        <v>227</v>
      </c>
      <c r="G131" s="56" t="s">
        <v>6</v>
      </c>
      <c r="H131" s="38"/>
      <c r="I131" s="38"/>
      <c r="J131" s="43">
        <v>2545664</v>
      </c>
      <c r="K131" s="43"/>
      <c r="L131" s="43"/>
      <c r="M131" s="43">
        <f t="shared" si="30"/>
        <v>0</v>
      </c>
      <c r="N131" s="46"/>
      <c r="O131" s="44">
        <f t="shared" si="31"/>
        <v>0</v>
      </c>
      <c r="P131" s="170" t="str">
        <f t="shared" si="29"/>
        <v/>
      </c>
    </row>
    <row r="132" spans="1:16" ht="23.4" hidden="1" outlineLevel="2" x14ac:dyDescent="0.25">
      <c r="A132" s="36" t="s">
        <v>193</v>
      </c>
      <c r="B132" s="56"/>
      <c r="C132" s="34">
        <v>93.07</v>
      </c>
      <c r="D132" s="40" t="s">
        <v>132</v>
      </c>
      <c r="E132" s="207"/>
      <c r="F132" s="54" t="s">
        <v>228</v>
      </c>
      <c r="G132" s="56" t="s">
        <v>6</v>
      </c>
      <c r="H132" s="38"/>
      <c r="I132" s="38"/>
      <c r="J132" s="43">
        <v>1002528</v>
      </c>
      <c r="K132" s="43"/>
      <c r="L132" s="43"/>
      <c r="M132" s="43">
        <f t="shared" si="30"/>
        <v>0</v>
      </c>
      <c r="N132" s="46"/>
      <c r="O132" s="44">
        <f t="shared" si="31"/>
        <v>0</v>
      </c>
      <c r="P132" s="170" t="str">
        <f t="shared" si="29"/>
        <v/>
      </c>
    </row>
    <row r="133" spans="1:16" ht="23.4" hidden="1" outlineLevel="2" x14ac:dyDescent="0.25">
      <c r="A133" s="36" t="s">
        <v>193</v>
      </c>
      <c r="B133" s="56"/>
      <c r="C133" s="34">
        <v>93.070999999999998</v>
      </c>
      <c r="D133" s="40" t="s">
        <v>132</v>
      </c>
      <c r="E133" s="207"/>
      <c r="F133" s="54" t="s">
        <v>229</v>
      </c>
      <c r="G133" s="56" t="s">
        <v>6</v>
      </c>
      <c r="H133" s="38"/>
      <c r="I133" s="38"/>
      <c r="J133" s="43">
        <v>114164</v>
      </c>
      <c r="K133" s="43"/>
      <c r="L133" s="43"/>
      <c r="M133" s="43">
        <f t="shared" si="30"/>
        <v>0</v>
      </c>
      <c r="N133" s="46"/>
      <c r="O133" s="44">
        <f t="shared" si="31"/>
        <v>0</v>
      </c>
      <c r="P133" s="170" t="str">
        <f t="shared" si="29"/>
        <v/>
      </c>
    </row>
    <row r="134" spans="1:16" ht="34.799999999999997" hidden="1" outlineLevel="2" x14ac:dyDescent="0.25">
      <c r="A134" s="36" t="s">
        <v>193</v>
      </c>
      <c r="B134" s="56"/>
      <c r="C134" s="34">
        <v>93.078999999999994</v>
      </c>
      <c r="D134" s="40" t="s">
        <v>132</v>
      </c>
      <c r="E134" s="207"/>
      <c r="F134" s="54" t="s">
        <v>230</v>
      </c>
      <c r="G134" s="56" t="s">
        <v>6</v>
      </c>
      <c r="H134" s="38"/>
      <c r="I134" s="38"/>
      <c r="J134" s="43">
        <v>30353</v>
      </c>
      <c r="K134" s="43"/>
      <c r="L134" s="43"/>
      <c r="M134" s="43">
        <f t="shared" si="30"/>
        <v>0</v>
      </c>
      <c r="N134" s="46"/>
      <c r="O134" s="44">
        <f t="shared" si="31"/>
        <v>0</v>
      </c>
      <c r="P134" s="170" t="str">
        <f t="shared" si="29"/>
        <v/>
      </c>
    </row>
    <row r="135" spans="1:16" ht="23.4" hidden="1" outlineLevel="2" x14ac:dyDescent="0.25">
      <c r="A135" s="36" t="s">
        <v>193</v>
      </c>
      <c r="B135" s="56"/>
      <c r="C135" s="34">
        <v>93.09</v>
      </c>
      <c r="D135" s="40" t="s">
        <v>132</v>
      </c>
      <c r="E135" s="207"/>
      <c r="F135" s="54" t="s">
        <v>231</v>
      </c>
      <c r="G135" s="56" t="s">
        <v>6</v>
      </c>
      <c r="H135" s="38"/>
      <c r="I135" s="38"/>
      <c r="J135" s="43">
        <v>158295</v>
      </c>
      <c r="K135" s="43"/>
      <c r="L135" s="43"/>
      <c r="M135" s="43">
        <f t="shared" si="30"/>
        <v>0</v>
      </c>
      <c r="N135" s="46"/>
      <c r="O135" s="44">
        <f t="shared" si="31"/>
        <v>0</v>
      </c>
      <c r="P135" s="170" t="str">
        <f t="shared" si="29"/>
        <v/>
      </c>
    </row>
    <row r="136" spans="1:16" ht="23.4" hidden="1" outlineLevel="2" x14ac:dyDescent="0.25">
      <c r="A136" s="36" t="s">
        <v>193</v>
      </c>
      <c r="B136" s="56"/>
      <c r="C136" s="34">
        <v>93.091999999999999</v>
      </c>
      <c r="D136" s="40" t="s">
        <v>132</v>
      </c>
      <c r="E136" s="207"/>
      <c r="F136" s="54" t="s">
        <v>232</v>
      </c>
      <c r="G136" s="56" t="s">
        <v>6</v>
      </c>
      <c r="H136" s="38"/>
      <c r="I136" s="38"/>
      <c r="J136" s="43">
        <v>35966</v>
      </c>
      <c r="K136" s="43"/>
      <c r="L136" s="43"/>
      <c r="M136" s="43">
        <f t="shared" si="30"/>
        <v>0</v>
      </c>
      <c r="N136" s="45"/>
      <c r="O136" s="44">
        <f t="shared" si="31"/>
        <v>0</v>
      </c>
      <c r="P136" s="170" t="str">
        <f t="shared" si="29"/>
        <v/>
      </c>
    </row>
    <row r="137" spans="1:16" ht="23.4" hidden="1" outlineLevel="2" x14ac:dyDescent="0.25">
      <c r="A137" s="36" t="s">
        <v>193</v>
      </c>
      <c r="B137" s="56"/>
      <c r="C137" s="34">
        <v>93.102999999999994</v>
      </c>
      <c r="D137" s="40" t="s">
        <v>132</v>
      </c>
      <c r="E137" s="207"/>
      <c r="F137" s="54" t="s">
        <v>133</v>
      </c>
      <c r="G137" s="56" t="s">
        <v>6</v>
      </c>
      <c r="H137" s="38"/>
      <c r="I137" s="38"/>
      <c r="J137" s="43">
        <v>102533</v>
      </c>
      <c r="K137" s="43"/>
      <c r="L137" s="43"/>
      <c r="M137" s="43">
        <f t="shared" si="30"/>
        <v>0</v>
      </c>
      <c r="N137" s="45"/>
      <c r="O137" s="44">
        <f t="shared" si="31"/>
        <v>0</v>
      </c>
      <c r="P137" s="170" t="str">
        <f t="shared" si="29"/>
        <v/>
      </c>
    </row>
    <row r="138" spans="1:16" ht="23.4" hidden="1" outlineLevel="2" x14ac:dyDescent="0.25">
      <c r="A138" s="36" t="s">
        <v>193</v>
      </c>
      <c r="B138" s="56"/>
      <c r="C138" s="34">
        <v>93.11</v>
      </c>
      <c r="D138" s="40" t="s">
        <v>132</v>
      </c>
      <c r="E138" s="207"/>
      <c r="F138" s="54" t="s">
        <v>233</v>
      </c>
      <c r="G138" s="56" t="s">
        <v>6</v>
      </c>
      <c r="H138" s="38"/>
      <c r="I138" s="38"/>
      <c r="J138" s="43">
        <v>672912</v>
      </c>
      <c r="K138" s="43"/>
      <c r="L138" s="43"/>
      <c r="M138" s="43">
        <f t="shared" si="30"/>
        <v>0</v>
      </c>
      <c r="N138" s="46"/>
      <c r="O138" s="44">
        <f t="shared" si="31"/>
        <v>0</v>
      </c>
      <c r="P138" s="170" t="str">
        <f t="shared" si="29"/>
        <v/>
      </c>
    </row>
    <row r="139" spans="1:16" ht="23.4" hidden="1" outlineLevel="2" x14ac:dyDescent="0.25">
      <c r="A139" s="36" t="s">
        <v>193</v>
      </c>
      <c r="B139" s="56"/>
      <c r="C139" s="34">
        <v>93.116</v>
      </c>
      <c r="D139" s="40" t="s">
        <v>132</v>
      </c>
      <c r="E139" s="207"/>
      <c r="F139" s="54" t="s">
        <v>234</v>
      </c>
      <c r="G139" s="56" t="s">
        <v>6</v>
      </c>
      <c r="H139" s="38"/>
      <c r="I139" s="38"/>
      <c r="J139" s="43">
        <v>114010</v>
      </c>
      <c r="K139" s="43"/>
      <c r="L139" s="43"/>
      <c r="M139" s="43">
        <f t="shared" si="30"/>
        <v>0</v>
      </c>
      <c r="N139" s="46"/>
      <c r="O139" s="44">
        <f t="shared" si="31"/>
        <v>0</v>
      </c>
      <c r="P139" s="170" t="str">
        <f t="shared" ref="P139:P202" si="37">IF(O139&lt;&gt;0,"SUBRECIPIENT EXPENSES CANNOT EXCEED COLUMN 11","")</f>
        <v/>
      </c>
    </row>
    <row r="140" spans="1:16" ht="23.4" hidden="1" outlineLevel="2" x14ac:dyDescent="0.25">
      <c r="A140" s="36" t="s">
        <v>193</v>
      </c>
      <c r="B140" s="56"/>
      <c r="C140" s="34">
        <v>93.126999999999995</v>
      </c>
      <c r="D140" s="40" t="s">
        <v>132</v>
      </c>
      <c r="E140" s="207"/>
      <c r="F140" s="54" t="s">
        <v>235</v>
      </c>
      <c r="G140" s="56" t="s">
        <v>6</v>
      </c>
      <c r="H140" s="38"/>
      <c r="I140" s="38"/>
      <c r="J140" s="43">
        <v>36141</v>
      </c>
      <c r="K140" s="43"/>
      <c r="L140" s="43"/>
      <c r="M140" s="43">
        <f t="shared" si="30"/>
        <v>0</v>
      </c>
      <c r="N140" s="46"/>
      <c r="O140" s="44">
        <f t="shared" si="31"/>
        <v>0</v>
      </c>
      <c r="P140" s="170" t="str">
        <f t="shared" si="37"/>
        <v/>
      </c>
    </row>
    <row r="141" spans="1:16" ht="23.4" hidden="1" outlineLevel="2" x14ac:dyDescent="0.25">
      <c r="A141" s="36" t="s">
        <v>193</v>
      </c>
      <c r="B141" s="56"/>
      <c r="C141" s="34">
        <v>93.13</v>
      </c>
      <c r="D141" s="40" t="s">
        <v>132</v>
      </c>
      <c r="E141" s="207"/>
      <c r="F141" s="54" t="s">
        <v>236</v>
      </c>
      <c r="G141" s="56" t="s">
        <v>6</v>
      </c>
      <c r="H141" s="38"/>
      <c r="I141" s="38"/>
      <c r="J141" s="43">
        <v>88471</v>
      </c>
      <c r="K141" s="43"/>
      <c r="L141" s="43"/>
      <c r="M141" s="43">
        <f t="shared" si="30"/>
        <v>0</v>
      </c>
      <c r="N141" s="46"/>
      <c r="O141" s="44">
        <f t="shared" si="31"/>
        <v>0</v>
      </c>
      <c r="P141" s="170" t="str">
        <f t="shared" si="37"/>
        <v/>
      </c>
    </row>
    <row r="142" spans="1:16" ht="23.4" hidden="1" outlineLevel="2" x14ac:dyDescent="0.25">
      <c r="A142" s="36" t="s">
        <v>193</v>
      </c>
      <c r="B142" s="56"/>
      <c r="C142" s="34">
        <v>93.135999999999996</v>
      </c>
      <c r="D142" s="40" t="s">
        <v>132</v>
      </c>
      <c r="E142" s="207"/>
      <c r="F142" s="54" t="s">
        <v>237</v>
      </c>
      <c r="G142" s="56" t="s">
        <v>6</v>
      </c>
      <c r="H142" s="38"/>
      <c r="I142" s="38"/>
      <c r="J142" s="43">
        <v>2281477</v>
      </c>
      <c r="K142" s="43"/>
      <c r="L142" s="43"/>
      <c r="M142" s="43">
        <f t="shared" si="30"/>
        <v>0</v>
      </c>
      <c r="N142" s="46"/>
      <c r="O142" s="44">
        <f t="shared" si="31"/>
        <v>0</v>
      </c>
      <c r="P142" s="170" t="str">
        <f t="shared" si="37"/>
        <v/>
      </c>
    </row>
    <row r="143" spans="1:16" ht="23.4" hidden="1" outlineLevel="2" x14ac:dyDescent="0.25">
      <c r="A143" s="36" t="s">
        <v>193</v>
      </c>
      <c r="B143" s="56"/>
      <c r="C143" s="34">
        <v>93.135999999999996</v>
      </c>
      <c r="D143" s="40" t="s">
        <v>132</v>
      </c>
      <c r="E143" s="207" t="s">
        <v>480</v>
      </c>
      <c r="F143" s="54" t="s">
        <v>237</v>
      </c>
      <c r="G143" s="56" t="s">
        <v>6</v>
      </c>
      <c r="H143" s="38"/>
      <c r="I143" s="38"/>
      <c r="J143" s="43">
        <v>6693</v>
      </c>
      <c r="K143" s="43"/>
      <c r="L143" s="43"/>
      <c r="M143" s="43">
        <f t="shared" si="30"/>
        <v>0</v>
      </c>
      <c r="N143" s="46"/>
      <c r="O143" s="44">
        <f t="shared" si="31"/>
        <v>0</v>
      </c>
      <c r="P143" s="170" t="str">
        <f t="shared" si="37"/>
        <v/>
      </c>
    </row>
    <row r="144" spans="1:16" ht="23.4" hidden="1" outlineLevel="2" x14ac:dyDescent="0.25">
      <c r="A144" s="36" t="s">
        <v>193</v>
      </c>
      <c r="B144" s="56"/>
      <c r="C144" s="34">
        <v>93.15</v>
      </c>
      <c r="D144" s="40" t="s">
        <v>132</v>
      </c>
      <c r="E144" s="207"/>
      <c r="F144" s="54" t="s">
        <v>238</v>
      </c>
      <c r="G144" s="56" t="s">
        <v>6</v>
      </c>
      <c r="H144" s="38"/>
      <c r="I144" s="38"/>
      <c r="J144" s="43">
        <v>285824</v>
      </c>
      <c r="K144" s="43"/>
      <c r="L144" s="43"/>
      <c r="M144" s="43">
        <f t="shared" si="30"/>
        <v>0</v>
      </c>
      <c r="N144" s="46"/>
      <c r="O144" s="44">
        <f t="shared" si="31"/>
        <v>0</v>
      </c>
      <c r="P144" s="170" t="str">
        <f t="shared" si="37"/>
        <v/>
      </c>
    </row>
    <row r="145" spans="1:16" ht="23.4" hidden="1" outlineLevel="2" x14ac:dyDescent="0.25">
      <c r="A145" s="36" t="s">
        <v>193</v>
      </c>
      <c r="B145" s="56"/>
      <c r="C145" s="34">
        <v>93.165000000000006</v>
      </c>
      <c r="D145" s="40" t="s">
        <v>132</v>
      </c>
      <c r="E145" s="207"/>
      <c r="F145" s="54" t="s">
        <v>239</v>
      </c>
      <c r="G145" s="56" t="s">
        <v>6</v>
      </c>
      <c r="H145" s="38"/>
      <c r="I145" s="38"/>
      <c r="J145" s="43">
        <v>352500</v>
      </c>
      <c r="K145" s="43"/>
      <c r="L145" s="43"/>
      <c r="M145" s="43">
        <f t="shared" si="30"/>
        <v>0</v>
      </c>
      <c r="N145" s="46"/>
      <c r="O145" s="44">
        <f t="shared" si="31"/>
        <v>0</v>
      </c>
      <c r="P145" s="170" t="str">
        <f t="shared" si="37"/>
        <v/>
      </c>
    </row>
    <row r="146" spans="1:16" ht="23.4" hidden="1" outlineLevel="2" x14ac:dyDescent="0.25">
      <c r="A146" s="36" t="s">
        <v>193</v>
      </c>
      <c r="B146" s="56"/>
      <c r="C146" s="34">
        <v>93.183999999999997</v>
      </c>
      <c r="D146" s="40" t="s">
        <v>132</v>
      </c>
      <c r="E146" s="207"/>
      <c r="F146" s="54" t="s">
        <v>240</v>
      </c>
      <c r="G146" s="56" t="s">
        <v>6</v>
      </c>
      <c r="H146" s="38"/>
      <c r="I146" s="38"/>
      <c r="J146" s="43">
        <v>94813</v>
      </c>
      <c r="K146" s="43"/>
      <c r="L146" s="43"/>
      <c r="M146" s="43">
        <f t="shared" si="30"/>
        <v>0</v>
      </c>
      <c r="N146" s="46"/>
      <c r="O146" s="44">
        <f t="shared" si="31"/>
        <v>0</v>
      </c>
      <c r="P146" s="170" t="str">
        <f t="shared" si="37"/>
        <v/>
      </c>
    </row>
    <row r="147" spans="1:16" ht="34.799999999999997" hidden="1" outlineLevel="2" x14ac:dyDescent="0.25">
      <c r="A147" s="36" t="s">
        <v>193</v>
      </c>
      <c r="B147" s="56"/>
      <c r="C147" s="34">
        <v>93.197000000000003</v>
      </c>
      <c r="D147" s="40" t="s">
        <v>132</v>
      </c>
      <c r="E147" s="207"/>
      <c r="F147" s="54" t="s">
        <v>241</v>
      </c>
      <c r="G147" s="56" t="s">
        <v>6</v>
      </c>
      <c r="H147" s="38"/>
      <c r="I147" s="38"/>
      <c r="J147" s="43">
        <v>300493</v>
      </c>
      <c r="K147" s="43"/>
      <c r="L147" s="43"/>
      <c r="M147" s="43">
        <f t="shared" si="30"/>
        <v>0</v>
      </c>
      <c r="N147" s="46"/>
      <c r="O147" s="44">
        <f t="shared" si="31"/>
        <v>0</v>
      </c>
      <c r="P147" s="170" t="str">
        <f t="shared" si="37"/>
        <v/>
      </c>
    </row>
    <row r="148" spans="1:16" ht="23.4" hidden="1" outlineLevel="2" x14ac:dyDescent="0.25">
      <c r="A148" s="36" t="s">
        <v>193</v>
      </c>
      <c r="B148" s="56"/>
      <c r="C148" s="34">
        <v>93.233999999999995</v>
      </c>
      <c r="D148" s="40" t="s">
        <v>132</v>
      </c>
      <c r="E148" s="207"/>
      <c r="F148" s="54" t="s">
        <v>242</v>
      </c>
      <c r="G148" s="56" t="s">
        <v>6</v>
      </c>
      <c r="H148" s="38"/>
      <c r="I148" s="38"/>
      <c r="J148" s="43">
        <v>125586</v>
      </c>
      <c r="K148" s="43"/>
      <c r="L148" s="43"/>
      <c r="M148" s="43">
        <f t="shared" si="30"/>
        <v>0</v>
      </c>
      <c r="N148" s="46"/>
      <c r="O148" s="44">
        <f t="shared" si="31"/>
        <v>0</v>
      </c>
      <c r="P148" s="170" t="str">
        <f t="shared" si="37"/>
        <v/>
      </c>
    </row>
    <row r="149" spans="1:16" ht="23.4" hidden="1" outlineLevel="2" x14ac:dyDescent="0.25">
      <c r="A149" s="36" t="s">
        <v>193</v>
      </c>
      <c r="B149" s="56"/>
      <c r="C149" s="34">
        <v>93.236000000000004</v>
      </c>
      <c r="D149" s="40" t="s">
        <v>132</v>
      </c>
      <c r="E149" s="207"/>
      <c r="F149" s="54" t="s">
        <v>243</v>
      </c>
      <c r="G149" s="56" t="s">
        <v>6</v>
      </c>
      <c r="H149" s="38"/>
      <c r="I149" s="38"/>
      <c r="J149" s="43">
        <v>70140</v>
      </c>
      <c r="K149" s="43"/>
      <c r="L149" s="43"/>
      <c r="M149" s="43">
        <f t="shared" si="30"/>
        <v>0</v>
      </c>
      <c r="N149" s="46"/>
      <c r="O149" s="44">
        <f t="shared" si="31"/>
        <v>0</v>
      </c>
      <c r="P149" s="170" t="str">
        <f t="shared" si="37"/>
        <v/>
      </c>
    </row>
    <row r="150" spans="1:16" ht="23.4" hidden="1" outlineLevel="2" x14ac:dyDescent="0.25">
      <c r="A150" s="36" t="s">
        <v>193</v>
      </c>
      <c r="B150" s="56"/>
      <c r="C150" s="34">
        <v>93.241</v>
      </c>
      <c r="D150" s="40" t="s">
        <v>132</v>
      </c>
      <c r="E150" s="207"/>
      <c r="F150" s="54" t="s">
        <v>244</v>
      </c>
      <c r="G150" s="56" t="s">
        <v>6</v>
      </c>
      <c r="H150" s="38"/>
      <c r="I150" s="38"/>
      <c r="J150" s="43">
        <v>256854</v>
      </c>
      <c r="K150" s="43"/>
      <c r="L150" s="43"/>
      <c r="M150" s="43">
        <f t="shared" ref="M150:M211" si="38">K150-L150</f>
        <v>0</v>
      </c>
      <c r="N150" s="46"/>
      <c r="O150" s="44">
        <f t="shared" ref="O150:O211" si="39">IF(N150-L150&gt;0,N150-L150,0)</f>
        <v>0</v>
      </c>
      <c r="P150" s="170" t="str">
        <f t="shared" si="37"/>
        <v/>
      </c>
    </row>
    <row r="151" spans="1:16" ht="23.4" hidden="1" outlineLevel="2" x14ac:dyDescent="0.25">
      <c r="A151" s="36" t="s">
        <v>193</v>
      </c>
      <c r="B151" s="56"/>
      <c r="C151" s="34">
        <v>93.242999999999995</v>
      </c>
      <c r="D151" s="40" t="s">
        <v>132</v>
      </c>
      <c r="E151" s="207"/>
      <c r="F151" s="54" t="s">
        <v>245</v>
      </c>
      <c r="G151" s="56" t="s">
        <v>6</v>
      </c>
      <c r="H151" s="38"/>
      <c r="I151" s="38"/>
      <c r="J151" s="43">
        <v>3051637</v>
      </c>
      <c r="K151" s="43"/>
      <c r="L151" s="43"/>
      <c r="M151" s="43">
        <f t="shared" si="38"/>
        <v>0</v>
      </c>
      <c r="N151" s="46"/>
      <c r="O151" s="44">
        <f t="shared" si="39"/>
        <v>0</v>
      </c>
      <c r="P151" s="170" t="str">
        <f t="shared" si="37"/>
        <v/>
      </c>
    </row>
    <row r="152" spans="1:16" ht="23.4" hidden="1" outlineLevel="2" x14ac:dyDescent="0.25">
      <c r="A152" s="36" t="s">
        <v>193</v>
      </c>
      <c r="B152" s="56"/>
      <c r="C152" s="34">
        <v>93.251000000000005</v>
      </c>
      <c r="D152" s="40" t="s">
        <v>132</v>
      </c>
      <c r="E152" s="207"/>
      <c r="F152" s="54" t="s">
        <v>246</v>
      </c>
      <c r="G152" s="56" t="s">
        <v>6</v>
      </c>
      <c r="H152" s="38"/>
      <c r="I152" s="38"/>
      <c r="J152" s="43">
        <v>235803</v>
      </c>
      <c r="K152" s="43"/>
      <c r="L152" s="43"/>
      <c r="M152" s="43">
        <f t="shared" si="38"/>
        <v>0</v>
      </c>
      <c r="N152" s="46"/>
      <c r="O152" s="44">
        <f t="shared" si="39"/>
        <v>0</v>
      </c>
      <c r="P152" s="170" t="str">
        <f t="shared" si="37"/>
        <v/>
      </c>
    </row>
    <row r="153" spans="1:16" ht="23.4" hidden="1" outlineLevel="2" x14ac:dyDescent="0.25">
      <c r="A153" s="36" t="s">
        <v>193</v>
      </c>
      <c r="B153" s="56"/>
      <c r="C153" s="34">
        <v>93.268000000000001</v>
      </c>
      <c r="D153" s="40" t="s">
        <v>132</v>
      </c>
      <c r="E153" s="207"/>
      <c r="F153" s="54" t="s">
        <v>247</v>
      </c>
      <c r="G153" s="56" t="s">
        <v>6</v>
      </c>
      <c r="H153" s="38"/>
      <c r="I153" s="38"/>
      <c r="J153" s="43">
        <v>5199322</v>
      </c>
      <c r="K153" s="43"/>
      <c r="L153" s="43"/>
      <c r="M153" s="43">
        <f t="shared" si="38"/>
        <v>0</v>
      </c>
      <c r="N153" s="46"/>
      <c r="O153" s="44">
        <f t="shared" si="39"/>
        <v>0</v>
      </c>
      <c r="P153" s="170" t="str">
        <f t="shared" si="37"/>
        <v/>
      </c>
    </row>
    <row r="154" spans="1:16" ht="23.4" hidden="1" outlineLevel="2" x14ac:dyDescent="0.25">
      <c r="A154" s="36" t="s">
        <v>193</v>
      </c>
      <c r="B154" s="56"/>
      <c r="C154" s="34">
        <v>93.268000000000001</v>
      </c>
      <c r="D154" s="40" t="s">
        <v>132</v>
      </c>
      <c r="E154" s="207" t="s">
        <v>480</v>
      </c>
      <c r="F154" s="54" t="s">
        <v>247</v>
      </c>
      <c r="G154" s="56" t="s">
        <v>6</v>
      </c>
      <c r="H154" s="38"/>
      <c r="I154" s="38"/>
      <c r="J154" s="43">
        <v>5685288</v>
      </c>
      <c r="K154" s="43"/>
      <c r="L154" s="43"/>
      <c r="M154" s="43">
        <f t="shared" si="38"/>
        <v>0</v>
      </c>
      <c r="N154" s="46"/>
      <c r="O154" s="44">
        <f t="shared" si="39"/>
        <v>0</v>
      </c>
      <c r="P154" s="170" t="str">
        <f t="shared" si="37"/>
        <v/>
      </c>
    </row>
    <row r="155" spans="1:16" ht="23.4" hidden="1" outlineLevel="2" x14ac:dyDescent="0.25">
      <c r="A155" s="36" t="s">
        <v>193</v>
      </c>
      <c r="B155" s="56"/>
      <c r="C155" s="34">
        <v>93.268000000000001</v>
      </c>
      <c r="D155" s="40" t="s">
        <v>132</v>
      </c>
      <c r="E155" s="207"/>
      <c r="F155" s="54" t="s">
        <v>247</v>
      </c>
      <c r="G155" s="56" t="s">
        <v>8</v>
      </c>
      <c r="H155" s="38"/>
      <c r="I155" s="38"/>
      <c r="J155" s="43">
        <v>6723488</v>
      </c>
      <c r="K155" s="43"/>
      <c r="L155" s="43"/>
      <c r="M155" s="43">
        <f t="shared" si="38"/>
        <v>0</v>
      </c>
      <c r="N155" s="46"/>
      <c r="O155" s="44">
        <f t="shared" si="39"/>
        <v>0</v>
      </c>
      <c r="P155" s="170" t="str">
        <f t="shared" si="37"/>
        <v/>
      </c>
    </row>
    <row r="156" spans="1:16" ht="23.4" hidden="1" outlineLevel="2" x14ac:dyDescent="0.25">
      <c r="A156" s="36" t="s">
        <v>193</v>
      </c>
      <c r="B156" s="56"/>
      <c r="C156" s="34">
        <v>93.27</v>
      </c>
      <c r="D156" s="40" t="s">
        <v>132</v>
      </c>
      <c r="E156" s="207"/>
      <c r="F156" s="54" t="s">
        <v>248</v>
      </c>
      <c r="G156" s="56" t="s">
        <v>6</v>
      </c>
      <c r="H156" s="38"/>
      <c r="I156" s="38"/>
      <c r="J156" s="43">
        <v>10107</v>
      </c>
      <c r="K156" s="43"/>
      <c r="L156" s="43"/>
      <c r="M156" s="43">
        <f t="shared" si="38"/>
        <v>0</v>
      </c>
      <c r="N156" s="46"/>
      <c r="O156" s="44">
        <f t="shared" si="39"/>
        <v>0</v>
      </c>
      <c r="P156" s="170" t="str">
        <f t="shared" si="37"/>
        <v/>
      </c>
    </row>
    <row r="157" spans="1:16" ht="23.4" hidden="1" outlineLevel="2" x14ac:dyDescent="0.25">
      <c r="A157" s="36" t="s">
        <v>193</v>
      </c>
      <c r="B157" s="56"/>
      <c r="C157" s="34">
        <v>93.301000000000002</v>
      </c>
      <c r="D157" s="40" t="s">
        <v>132</v>
      </c>
      <c r="E157" s="207"/>
      <c r="F157" s="54" t="s">
        <v>249</v>
      </c>
      <c r="G157" s="56" t="s">
        <v>6</v>
      </c>
      <c r="H157" s="38"/>
      <c r="I157" s="2"/>
      <c r="J157" s="43">
        <v>57999</v>
      </c>
      <c r="K157" s="43"/>
      <c r="L157" s="43"/>
      <c r="M157" s="43">
        <f t="shared" si="38"/>
        <v>0</v>
      </c>
      <c r="N157" s="45"/>
      <c r="O157" s="44">
        <f t="shared" si="39"/>
        <v>0</v>
      </c>
      <c r="P157" s="170" t="str">
        <f t="shared" si="37"/>
        <v/>
      </c>
    </row>
    <row r="158" spans="1:16" ht="23.4" hidden="1" outlineLevel="2" x14ac:dyDescent="0.25">
      <c r="A158" s="36" t="s">
        <v>193</v>
      </c>
      <c r="B158" s="56"/>
      <c r="C158" s="34">
        <v>93.301000000000002</v>
      </c>
      <c r="D158" s="40" t="s">
        <v>132</v>
      </c>
      <c r="E158" s="207" t="s">
        <v>480</v>
      </c>
      <c r="F158" s="54" t="s">
        <v>249</v>
      </c>
      <c r="G158" s="56" t="s">
        <v>6</v>
      </c>
      <c r="H158" s="38"/>
      <c r="I158" s="38"/>
      <c r="J158" s="43">
        <v>758851</v>
      </c>
      <c r="K158" s="43"/>
      <c r="L158" s="43"/>
      <c r="M158" s="43">
        <f t="shared" si="38"/>
        <v>0</v>
      </c>
      <c r="N158" s="169"/>
      <c r="O158" s="44">
        <f t="shared" si="39"/>
        <v>0</v>
      </c>
      <c r="P158" s="170" t="str">
        <f t="shared" si="37"/>
        <v/>
      </c>
    </row>
    <row r="159" spans="1:16" ht="23.4" hidden="1" outlineLevel="2" x14ac:dyDescent="0.25">
      <c r="A159" s="36" t="s">
        <v>193</v>
      </c>
      <c r="B159" s="56"/>
      <c r="C159" s="34">
        <v>93.313999999999993</v>
      </c>
      <c r="D159" s="40" t="s">
        <v>132</v>
      </c>
      <c r="E159" s="207"/>
      <c r="F159" s="54" t="s">
        <v>250</v>
      </c>
      <c r="G159" s="56" t="s">
        <v>6</v>
      </c>
      <c r="H159" s="38"/>
      <c r="I159" s="38"/>
      <c r="J159" s="43">
        <v>94730</v>
      </c>
      <c r="K159" s="43"/>
      <c r="L159" s="43"/>
      <c r="M159" s="43">
        <f t="shared" si="38"/>
        <v>0</v>
      </c>
      <c r="N159" s="45"/>
      <c r="O159" s="44">
        <f t="shared" si="39"/>
        <v>0</v>
      </c>
      <c r="P159" s="170" t="str">
        <f t="shared" si="37"/>
        <v/>
      </c>
    </row>
    <row r="160" spans="1:16" ht="23.4" hidden="1" outlineLevel="2" x14ac:dyDescent="0.25">
      <c r="A160" s="36" t="s">
        <v>193</v>
      </c>
      <c r="B160" s="56"/>
      <c r="C160" s="34">
        <v>93.322999999999993</v>
      </c>
      <c r="D160" s="40" t="s">
        <v>132</v>
      </c>
      <c r="E160" s="207"/>
      <c r="F160" s="54" t="s">
        <v>251</v>
      </c>
      <c r="G160" s="56" t="s">
        <v>6</v>
      </c>
      <c r="H160" s="38"/>
      <c r="I160" s="38"/>
      <c r="J160" s="43">
        <v>9657386</v>
      </c>
      <c r="K160" s="43"/>
      <c r="L160" s="43"/>
      <c r="M160" s="43">
        <f t="shared" si="38"/>
        <v>0</v>
      </c>
      <c r="N160" s="45"/>
      <c r="O160" s="44">
        <f t="shared" si="39"/>
        <v>0</v>
      </c>
      <c r="P160" s="170" t="str">
        <f t="shared" si="37"/>
        <v/>
      </c>
    </row>
    <row r="161" spans="1:16" ht="23.4" hidden="1" outlineLevel="2" x14ac:dyDescent="0.25">
      <c r="A161" s="36" t="s">
        <v>193</v>
      </c>
      <c r="B161" s="56"/>
      <c r="C161" s="34">
        <v>93.322999999999993</v>
      </c>
      <c r="D161" s="40" t="s">
        <v>132</v>
      </c>
      <c r="E161" s="207" t="s">
        <v>480</v>
      </c>
      <c r="F161" s="54" t="s">
        <v>251</v>
      </c>
      <c r="G161" s="56" t="s">
        <v>6</v>
      </c>
      <c r="H161" s="38"/>
      <c r="I161" s="38"/>
      <c r="J161" s="43">
        <v>29507683</v>
      </c>
      <c r="K161" s="43"/>
      <c r="L161" s="43"/>
      <c r="M161" s="43">
        <f t="shared" si="38"/>
        <v>0</v>
      </c>
      <c r="N161" s="45"/>
      <c r="O161" s="44">
        <f t="shared" si="39"/>
        <v>0</v>
      </c>
      <c r="P161" s="170" t="str">
        <f t="shared" si="37"/>
        <v/>
      </c>
    </row>
    <row r="162" spans="1:16" ht="23.4" hidden="1" outlineLevel="2" x14ac:dyDescent="0.25">
      <c r="A162" s="36" t="s">
        <v>193</v>
      </c>
      <c r="B162" s="56"/>
      <c r="C162" s="34">
        <v>93.323999999999998</v>
      </c>
      <c r="D162" s="40" t="s">
        <v>132</v>
      </c>
      <c r="E162" s="207"/>
      <c r="F162" s="54" t="s">
        <v>252</v>
      </c>
      <c r="G162" s="56" t="s">
        <v>6</v>
      </c>
      <c r="H162" s="38"/>
      <c r="I162" s="38"/>
      <c r="J162" s="43">
        <v>267165</v>
      </c>
      <c r="K162" s="43"/>
      <c r="L162" s="43"/>
      <c r="M162" s="43">
        <f t="shared" si="38"/>
        <v>0</v>
      </c>
      <c r="N162" s="45"/>
      <c r="O162" s="44">
        <f t="shared" si="39"/>
        <v>0</v>
      </c>
      <c r="P162" s="170" t="str">
        <f t="shared" si="37"/>
        <v/>
      </c>
    </row>
    <row r="163" spans="1:16" ht="23.4" hidden="1" outlineLevel="2" x14ac:dyDescent="0.25">
      <c r="A163" s="36" t="s">
        <v>193</v>
      </c>
      <c r="B163" s="56"/>
      <c r="C163" s="34">
        <v>93.335999999999999</v>
      </c>
      <c r="D163" s="40" t="s">
        <v>132</v>
      </c>
      <c r="E163" s="207"/>
      <c r="F163" s="54" t="s">
        <v>253</v>
      </c>
      <c r="G163" s="56" t="s">
        <v>6</v>
      </c>
      <c r="H163" s="38"/>
      <c r="I163" s="38"/>
      <c r="J163" s="43">
        <v>141791</v>
      </c>
      <c r="K163" s="43"/>
      <c r="L163" s="43"/>
      <c r="M163" s="43">
        <f t="shared" si="38"/>
        <v>0</v>
      </c>
      <c r="N163" s="45"/>
      <c r="O163" s="44">
        <f t="shared" si="39"/>
        <v>0</v>
      </c>
      <c r="P163" s="170" t="str">
        <f t="shared" si="37"/>
        <v/>
      </c>
    </row>
    <row r="164" spans="1:16" ht="23.4" hidden="1" outlineLevel="2" x14ac:dyDescent="0.25">
      <c r="A164" s="36" t="s">
        <v>193</v>
      </c>
      <c r="B164" s="56"/>
      <c r="C164" s="34">
        <v>93.366</v>
      </c>
      <c r="D164" s="40" t="s">
        <v>132</v>
      </c>
      <c r="E164" s="207"/>
      <c r="F164" s="54" t="s">
        <v>254</v>
      </c>
      <c r="G164" s="56" t="s">
        <v>6</v>
      </c>
      <c r="H164" s="38"/>
      <c r="I164" s="38"/>
      <c r="J164" s="43">
        <v>145025</v>
      </c>
      <c r="K164" s="43"/>
      <c r="L164" s="43"/>
      <c r="M164" s="43">
        <f t="shared" si="38"/>
        <v>0</v>
      </c>
      <c r="N164" s="45"/>
      <c r="O164" s="44">
        <f t="shared" si="39"/>
        <v>0</v>
      </c>
      <c r="P164" s="170" t="str">
        <f t="shared" si="37"/>
        <v/>
      </c>
    </row>
    <row r="165" spans="1:16" ht="34.799999999999997" hidden="1" outlineLevel="2" x14ac:dyDescent="0.25">
      <c r="A165" s="36" t="s">
        <v>193</v>
      </c>
      <c r="B165" s="56"/>
      <c r="C165" s="34">
        <v>93.367000000000004</v>
      </c>
      <c r="D165" s="40" t="s">
        <v>132</v>
      </c>
      <c r="E165" s="207"/>
      <c r="F165" s="54" t="s">
        <v>255</v>
      </c>
      <c r="G165" s="56" t="s">
        <v>6</v>
      </c>
      <c r="H165" s="38"/>
      <c r="I165" s="38"/>
      <c r="J165" s="43">
        <v>174656</v>
      </c>
      <c r="K165" s="43"/>
      <c r="L165" s="43"/>
      <c r="M165" s="43">
        <f t="shared" si="38"/>
        <v>0</v>
      </c>
      <c r="N165" s="45"/>
      <c r="O165" s="44">
        <f t="shared" si="39"/>
        <v>0</v>
      </c>
      <c r="P165" s="170" t="str">
        <f t="shared" si="37"/>
        <v/>
      </c>
    </row>
    <row r="166" spans="1:16" ht="23.4" hidden="1" outlineLevel="2" x14ac:dyDescent="0.25">
      <c r="A166" s="36" t="s">
        <v>193</v>
      </c>
      <c r="B166" s="56"/>
      <c r="C166" s="34">
        <v>93.369</v>
      </c>
      <c r="D166" s="40" t="s">
        <v>132</v>
      </c>
      <c r="E166" s="207"/>
      <c r="F166" s="54" t="s">
        <v>256</v>
      </c>
      <c r="G166" s="56" t="s">
        <v>6</v>
      </c>
      <c r="H166" s="38"/>
      <c r="I166" s="38"/>
      <c r="J166" s="43">
        <v>288868</v>
      </c>
      <c r="K166" s="55"/>
      <c r="L166" s="55"/>
      <c r="M166" s="43">
        <f t="shared" si="38"/>
        <v>0</v>
      </c>
      <c r="N166" s="45"/>
      <c r="O166" s="44">
        <f t="shared" si="39"/>
        <v>0</v>
      </c>
      <c r="P166" s="170" t="str">
        <f t="shared" si="37"/>
        <v/>
      </c>
    </row>
    <row r="167" spans="1:16" ht="23.4" hidden="1" outlineLevel="2" x14ac:dyDescent="0.25">
      <c r="A167" s="36" t="s">
        <v>193</v>
      </c>
      <c r="B167" s="56"/>
      <c r="C167" s="34">
        <v>93.387</v>
      </c>
      <c r="D167" s="40" t="s">
        <v>132</v>
      </c>
      <c r="E167" s="207"/>
      <c r="F167" s="54" t="s">
        <v>497</v>
      </c>
      <c r="G167" s="56" t="s">
        <v>6</v>
      </c>
      <c r="H167" s="38"/>
      <c r="I167" s="38"/>
      <c r="J167" s="43">
        <v>867181</v>
      </c>
      <c r="K167" s="55"/>
      <c r="L167" s="55"/>
      <c r="M167" s="43">
        <f t="shared" si="38"/>
        <v>0</v>
      </c>
      <c r="N167" s="45"/>
      <c r="O167" s="44">
        <f t="shared" si="39"/>
        <v>0</v>
      </c>
      <c r="P167" s="170" t="str">
        <f t="shared" si="37"/>
        <v/>
      </c>
    </row>
    <row r="168" spans="1:16" ht="46.2" hidden="1" outlineLevel="2" x14ac:dyDescent="0.25">
      <c r="A168" s="36" t="s">
        <v>193</v>
      </c>
      <c r="B168" s="56"/>
      <c r="C168" s="34">
        <v>93.426000000000002</v>
      </c>
      <c r="D168" s="40" t="s">
        <v>132</v>
      </c>
      <c r="E168" s="207"/>
      <c r="F168" s="54" t="s">
        <v>257</v>
      </c>
      <c r="G168" s="56" t="s">
        <v>6</v>
      </c>
      <c r="H168" s="38"/>
      <c r="I168" s="38"/>
      <c r="J168" s="43">
        <v>1175361</v>
      </c>
      <c r="K168" s="55"/>
      <c r="L168" s="55"/>
      <c r="M168" s="43">
        <f t="shared" si="38"/>
        <v>0</v>
      </c>
      <c r="N168" s="45"/>
      <c r="O168" s="44">
        <f t="shared" si="39"/>
        <v>0</v>
      </c>
      <c r="P168" s="170" t="str">
        <f t="shared" si="37"/>
        <v/>
      </c>
    </row>
    <row r="169" spans="1:16" ht="23.4" hidden="1" outlineLevel="2" x14ac:dyDescent="0.25">
      <c r="A169" s="36" t="s">
        <v>193</v>
      </c>
      <c r="B169" s="56"/>
      <c r="C169" s="34">
        <v>93.433999999999997</v>
      </c>
      <c r="D169" s="40" t="s">
        <v>132</v>
      </c>
      <c r="E169" s="207"/>
      <c r="F169" s="54" t="s">
        <v>258</v>
      </c>
      <c r="G169" s="56" t="s">
        <v>6</v>
      </c>
      <c r="H169" s="38"/>
      <c r="I169" s="38"/>
      <c r="J169" s="43">
        <v>2483967</v>
      </c>
      <c r="K169" s="43"/>
      <c r="L169" s="43"/>
      <c r="M169" s="43">
        <f t="shared" si="38"/>
        <v>0</v>
      </c>
      <c r="N169" s="45"/>
      <c r="O169" s="44">
        <f t="shared" si="39"/>
        <v>0</v>
      </c>
      <c r="P169" s="170" t="str">
        <f t="shared" si="37"/>
        <v/>
      </c>
    </row>
    <row r="170" spans="1:16" ht="23.4" hidden="1" outlineLevel="2" x14ac:dyDescent="0.25">
      <c r="A170" s="36" t="s">
        <v>193</v>
      </c>
      <c r="B170" s="56"/>
      <c r="C170" s="34">
        <v>93.436000000000007</v>
      </c>
      <c r="D170" s="40" t="s">
        <v>132</v>
      </c>
      <c r="E170" s="207"/>
      <c r="F170" s="54" t="s">
        <v>259</v>
      </c>
      <c r="G170" s="56" t="s">
        <v>6</v>
      </c>
      <c r="H170" s="38"/>
      <c r="I170" s="38"/>
      <c r="J170" s="43">
        <v>390704</v>
      </c>
      <c r="K170" s="43"/>
      <c r="L170" s="43"/>
      <c r="M170" s="43">
        <f t="shared" si="38"/>
        <v>0</v>
      </c>
      <c r="N170" s="45"/>
      <c r="O170" s="44">
        <f t="shared" si="39"/>
        <v>0</v>
      </c>
      <c r="P170" s="170" t="str">
        <f t="shared" si="37"/>
        <v/>
      </c>
    </row>
    <row r="171" spans="1:16" ht="23.4" hidden="1" outlineLevel="2" x14ac:dyDescent="0.25">
      <c r="A171" s="36" t="s">
        <v>193</v>
      </c>
      <c r="B171" s="56"/>
      <c r="C171" s="34">
        <v>93.463999999999999</v>
      </c>
      <c r="D171" s="40" t="s">
        <v>132</v>
      </c>
      <c r="E171" s="207"/>
      <c r="F171" s="54" t="s">
        <v>260</v>
      </c>
      <c r="G171" s="56" t="s">
        <v>6</v>
      </c>
      <c r="H171" s="38"/>
      <c r="I171" s="38"/>
      <c r="J171" s="43">
        <v>462247</v>
      </c>
      <c r="K171" s="43"/>
      <c r="L171" s="43"/>
      <c r="M171" s="43">
        <f t="shared" si="38"/>
        <v>0</v>
      </c>
      <c r="N171" s="45"/>
      <c r="O171" s="44">
        <f t="shared" si="39"/>
        <v>0</v>
      </c>
      <c r="P171" s="170" t="str">
        <f t="shared" si="37"/>
        <v/>
      </c>
    </row>
    <row r="172" spans="1:16" ht="23.4" hidden="1" outlineLevel="2" x14ac:dyDescent="0.25">
      <c r="A172" s="36" t="s">
        <v>193</v>
      </c>
      <c r="B172" s="56"/>
      <c r="C172" s="34">
        <v>93.555999999999997</v>
      </c>
      <c r="D172" s="40" t="s">
        <v>132</v>
      </c>
      <c r="E172" s="207"/>
      <c r="F172" s="54" t="s">
        <v>261</v>
      </c>
      <c r="G172" s="56" t="s">
        <v>6</v>
      </c>
      <c r="H172" s="38"/>
      <c r="I172" s="38"/>
      <c r="J172" s="43">
        <v>944952</v>
      </c>
      <c r="K172" s="43"/>
      <c r="L172" s="43"/>
      <c r="M172" s="43">
        <f t="shared" si="38"/>
        <v>0</v>
      </c>
      <c r="N172" s="45"/>
      <c r="O172" s="44">
        <f t="shared" si="39"/>
        <v>0</v>
      </c>
      <c r="P172" s="170" t="str">
        <f t="shared" si="37"/>
        <v/>
      </c>
    </row>
    <row r="173" spans="1:16" ht="23.4" hidden="1" outlineLevel="2" x14ac:dyDescent="0.25">
      <c r="A173" s="36" t="s">
        <v>193</v>
      </c>
      <c r="B173" s="56"/>
      <c r="C173" s="34">
        <v>93.558000000000007</v>
      </c>
      <c r="D173" s="40" t="s">
        <v>132</v>
      </c>
      <c r="E173" s="207"/>
      <c r="F173" s="54" t="s">
        <v>262</v>
      </c>
      <c r="G173" s="56" t="s">
        <v>6</v>
      </c>
      <c r="H173" s="38"/>
      <c r="I173" s="38"/>
      <c r="J173" s="43">
        <v>33253152</v>
      </c>
      <c r="K173" s="43"/>
      <c r="L173" s="43"/>
      <c r="M173" s="43">
        <f t="shared" si="38"/>
        <v>0</v>
      </c>
      <c r="N173" s="46"/>
      <c r="O173" s="44">
        <f t="shared" si="39"/>
        <v>0</v>
      </c>
      <c r="P173" s="170" t="str">
        <f t="shared" si="37"/>
        <v/>
      </c>
    </row>
    <row r="174" spans="1:16" ht="23.4" hidden="1" outlineLevel="2" x14ac:dyDescent="0.25">
      <c r="A174" s="36" t="s">
        <v>193</v>
      </c>
      <c r="B174" s="56"/>
      <c r="C174" s="34">
        <v>93.563000000000002</v>
      </c>
      <c r="D174" s="40" t="s">
        <v>132</v>
      </c>
      <c r="E174" s="207"/>
      <c r="F174" s="54" t="s">
        <v>263</v>
      </c>
      <c r="G174" s="56" t="s">
        <v>6</v>
      </c>
      <c r="H174" s="38"/>
      <c r="I174" s="38"/>
      <c r="J174" s="43">
        <v>9516977</v>
      </c>
      <c r="K174" s="43"/>
      <c r="L174" s="43"/>
      <c r="M174" s="43">
        <f t="shared" si="38"/>
        <v>0</v>
      </c>
      <c r="N174" s="45"/>
      <c r="O174" s="44">
        <f t="shared" si="39"/>
        <v>0</v>
      </c>
      <c r="P174" s="170" t="str">
        <f t="shared" si="37"/>
        <v/>
      </c>
    </row>
    <row r="175" spans="1:16" ht="23.4" hidden="1" outlineLevel="2" x14ac:dyDescent="0.25">
      <c r="A175" s="36" t="s">
        <v>193</v>
      </c>
      <c r="B175" s="56"/>
      <c r="C175" s="34">
        <v>93.566000000000003</v>
      </c>
      <c r="D175" s="40" t="s">
        <v>132</v>
      </c>
      <c r="E175" s="207"/>
      <c r="F175" s="54" t="s">
        <v>264</v>
      </c>
      <c r="G175" s="56" t="s">
        <v>6</v>
      </c>
      <c r="H175" s="38"/>
      <c r="I175" s="38"/>
      <c r="J175" s="43">
        <v>883776</v>
      </c>
      <c r="K175" s="43"/>
      <c r="L175" s="43"/>
      <c r="M175" s="43">
        <f t="shared" si="38"/>
        <v>0</v>
      </c>
      <c r="N175" s="46"/>
      <c r="O175" s="44">
        <f t="shared" si="39"/>
        <v>0</v>
      </c>
      <c r="P175" s="170" t="str">
        <f t="shared" si="37"/>
        <v/>
      </c>
    </row>
    <row r="176" spans="1:16" ht="23.4" hidden="1" outlineLevel="2" x14ac:dyDescent="0.25">
      <c r="A176" s="36" t="s">
        <v>193</v>
      </c>
      <c r="B176" s="56"/>
      <c r="C176" s="34">
        <v>93.567999999999998</v>
      </c>
      <c r="D176" s="40" t="s">
        <v>132</v>
      </c>
      <c r="E176" s="207"/>
      <c r="F176" s="54" t="s">
        <v>265</v>
      </c>
      <c r="G176" s="56" t="s">
        <v>6</v>
      </c>
      <c r="H176" s="38"/>
      <c r="I176" s="38"/>
      <c r="J176" s="43">
        <v>20550318</v>
      </c>
      <c r="K176" s="43"/>
      <c r="L176" s="43"/>
      <c r="M176" s="43">
        <f t="shared" si="38"/>
        <v>0</v>
      </c>
      <c r="N176" s="45"/>
      <c r="O176" s="44">
        <f t="shared" si="39"/>
        <v>0</v>
      </c>
      <c r="P176" s="170" t="str">
        <f t="shared" si="37"/>
        <v/>
      </c>
    </row>
    <row r="177" spans="1:16" ht="23.4" hidden="1" outlineLevel="2" x14ac:dyDescent="0.25">
      <c r="A177" s="36" t="s">
        <v>193</v>
      </c>
      <c r="B177" s="56"/>
      <c r="C177" s="34">
        <v>93.567999999999998</v>
      </c>
      <c r="D177" s="40" t="s">
        <v>132</v>
      </c>
      <c r="E177" s="207" t="s">
        <v>480</v>
      </c>
      <c r="F177" s="54" t="s">
        <v>265</v>
      </c>
      <c r="G177" s="56" t="s">
        <v>6</v>
      </c>
      <c r="H177" s="38"/>
      <c r="I177" s="38"/>
      <c r="J177" s="43">
        <v>5059194</v>
      </c>
      <c r="K177" s="43"/>
      <c r="L177" s="43"/>
      <c r="M177" s="43">
        <f t="shared" si="38"/>
        <v>0</v>
      </c>
      <c r="N177" s="45"/>
      <c r="O177" s="44">
        <f t="shared" si="39"/>
        <v>0</v>
      </c>
      <c r="P177" s="170" t="str">
        <f t="shared" si="37"/>
        <v/>
      </c>
    </row>
    <row r="178" spans="1:16" ht="23.4" hidden="1" outlineLevel="2" x14ac:dyDescent="0.25">
      <c r="A178" s="36" t="s">
        <v>193</v>
      </c>
      <c r="B178" s="56"/>
      <c r="C178" s="34">
        <v>93.569000000000003</v>
      </c>
      <c r="D178" s="40" t="s">
        <v>132</v>
      </c>
      <c r="E178" s="207"/>
      <c r="F178" s="54" t="s">
        <v>266</v>
      </c>
      <c r="G178" s="56" t="s">
        <v>6</v>
      </c>
      <c r="H178" s="38"/>
      <c r="I178" s="38"/>
      <c r="J178" s="43">
        <v>3390733</v>
      </c>
      <c r="K178" s="43"/>
      <c r="L178" s="43"/>
      <c r="M178" s="43">
        <f t="shared" si="38"/>
        <v>0</v>
      </c>
      <c r="N178" s="45"/>
      <c r="O178" s="44">
        <f t="shared" si="39"/>
        <v>0</v>
      </c>
      <c r="P178" s="170" t="str">
        <f t="shared" si="37"/>
        <v/>
      </c>
    </row>
    <row r="179" spans="1:16" ht="23.4" hidden="1" outlineLevel="2" x14ac:dyDescent="0.25">
      <c r="A179" s="36" t="s">
        <v>193</v>
      </c>
      <c r="B179" s="56"/>
      <c r="C179" s="34">
        <v>93.569000000000003</v>
      </c>
      <c r="D179" s="40" t="s">
        <v>132</v>
      </c>
      <c r="E179" s="207" t="s">
        <v>480</v>
      </c>
      <c r="F179" s="54" t="s">
        <v>266</v>
      </c>
      <c r="G179" s="56" t="s">
        <v>6</v>
      </c>
      <c r="H179" s="38"/>
      <c r="I179" s="38"/>
      <c r="J179" s="43">
        <v>1100222</v>
      </c>
      <c r="K179" s="43"/>
      <c r="L179" s="43"/>
      <c r="M179" s="43">
        <f t="shared" si="38"/>
        <v>0</v>
      </c>
      <c r="N179" s="45"/>
      <c r="O179" s="44">
        <f t="shared" si="39"/>
        <v>0</v>
      </c>
      <c r="P179" s="170" t="str">
        <f t="shared" si="37"/>
        <v/>
      </c>
    </row>
    <row r="180" spans="1:16" ht="23.4" hidden="1" outlineLevel="2" x14ac:dyDescent="0.25">
      <c r="A180" s="36" t="s">
        <v>193</v>
      </c>
      <c r="B180" s="56"/>
      <c r="C180" s="34">
        <v>93.575000000000003</v>
      </c>
      <c r="D180" s="40" t="s">
        <v>132</v>
      </c>
      <c r="E180" s="207"/>
      <c r="F180" s="54" t="s">
        <v>267</v>
      </c>
      <c r="G180" s="56" t="s">
        <v>6</v>
      </c>
      <c r="H180" s="38"/>
      <c r="I180" s="38"/>
      <c r="J180" s="43">
        <v>17206464</v>
      </c>
      <c r="K180" s="53"/>
      <c r="L180" s="43"/>
      <c r="M180" s="43">
        <f t="shared" si="38"/>
        <v>0</v>
      </c>
      <c r="N180" s="45"/>
      <c r="O180" s="44">
        <f t="shared" si="39"/>
        <v>0</v>
      </c>
      <c r="P180" s="170" t="str">
        <f t="shared" si="37"/>
        <v/>
      </c>
    </row>
    <row r="181" spans="1:16" ht="23.4" hidden="1" outlineLevel="2" x14ac:dyDescent="0.25">
      <c r="A181" s="36" t="s">
        <v>193</v>
      </c>
      <c r="B181" s="56"/>
      <c r="C181" s="34">
        <v>93.575000000000003</v>
      </c>
      <c r="D181" s="40" t="s">
        <v>132</v>
      </c>
      <c r="E181" s="207" t="s">
        <v>480</v>
      </c>
      <c r="F181" s="54" t="s">
        <v>267</v>
      </c>
      <c r="G181" s="56" t="s">
        <v>6</v>
      </c>
      <c r="H181" s="38"/>
      <c r="I181" s="38"/>
      <c r="J181" s="43">
        <v>4183171</v>
      </c>
      <c r="K181" s="43"/>
      <c r="L181" s="43"/>
      <c r="M181" s="43">
        <f t="shared" si="38"/>
        <v>0</v>
      </c>
      <c r="N181" s="45"/>
      <c r="O181" s="44">
        <f t="shared" si="39"/>
        <v>0</v>
      </c>
      <c r="P181" s="170" t="str">
        <f t="shared" si="37"/>
        <v/>
      </c>
    </row>
    <row r="182" spans="1:16" ht="23.4" hidden="1" outlineLevel="2" x14ac:dyDescent="0.25">
      <c r="A182" s="36" t="s">
        <v>193</v>
      </c>
      <c r="B182" s="56"/>
      <c r="C182" s="34">
        <v>93.575999999999993</v>
      </c>
      <c r="D182" s="40" t="s">
        <v>132</v>
      </c>
      <c r="E182" s="207"/>
      <c r="F182" s="54" t="s">
        <v>268</v>
      </c>
      <c r="G182" s="56" t="s">
        <v>6</v>
      </c>
      <c r="H182" s="38"/>
      <c r="I182" s="38"/>
      <c r="J182" s="43">
        <v>37238</v>
      </c>
      <c r="K182" s="43"/>
      <c r="L182" s="43"/>
      <c r="M182" s="43">
        <f t="shared" si="38"/>
        <v>0</v>
      </c>
      <c r="N182" s="45"/>
      <c r="O182" s="44">
        <f t="shared" si="39"/>
        <v>0</v>
      </c>
      <c r="P182" s="170" t="str">
        <f t="shared" si="37"/>
        <v/>
      </c>
    </row>
    <row r="183" spans="1:16" ht="23.4" hidden="1" outlineLevel="2" x14ac:dyDescent="0.25">
      <c r="A183" s="36" t="s">
        <v>193</v>
      </c>
      <c r="B183" s="56"/>
      <c r="C183" s="34">
        <v>93.59</v>
      </c>
      <c r="D183" s="40" t="s">
        <v>132</v>
      </c>
      <c r="E183" s="207"/>
      <c r="F183" s="54" t="s">
        <v>269</v>
      </c>
      <c r="G183" s="56" t="s">
        <v>6</v>
      </c>
      <c r="H183" s="38"/>
      <c r="I183" s="38"/>
      <c r="J183" s="43">
        <v>168190</v>
      </c>
      <c r="K183" s="43"/>
      <c r="L183" s="43"/>
      <c r="M183" s="43">
        <f t="shared" si="38"/>
        <v>0</v>
      </c>
      <c r="N183" s="45"/>
      <c r="O183" s="44">
        <f t="shared" si="39"/>
        <v>0</v>
      </c>
      <c r="P183" s="170" t="str">
        <f t="shared" si="37"/>
        <v/>
      </c>
    </row>
    <row r="184" spans="1:16" ht="23.4" hidden="1" outlineLevel="2" x14ac:dyDescent="0.25">
      <c r="A184" s="36" t="s">
        <v>193</v>
      </c>
      <c r="B184" s="56"/>
      <c r="C184" s="34">
        <v>93.596000000000004</v>
      </c>
      <c r="D184" s="40" t="s">
        <v>132</v>
      </c>
      <c r="E184" s="207"/>
      <c r="F184" s="54" t="s">
        <v>270</v>
      </c>
      <c r="G184" s="56" t="s">
        <v>6</v>
      </c>
      <c r="H184" s="38"/>
      <c r="I184" s="38"/>
      <c r="J184" s="43">
        <v>6581739</v>
      </c>
      <c r="K184" s="43"/>
      <c r="L184" s="43"/>
      <c r="M184" s="43">
        <f t="shared" si="38"/>
        <v>0</v>
      </c>
      <c r="N184" s="45"/>
      <c r="O184" s="44">
        <f t="shared" si="39"/>
        <v>0</v>
      </c>
      <c r="P184" s="170" t="str">
        <f t="shared" si="37"/>
        <v/>
      </c>
    </row>
    <row r="185" spans="1:16" ht="23.4" hidden="1" outlineLevel="2" x14ac:dyDescent="0.25">
      <c r="A185" s="36" t="s">
        <v>193</v>
      </c>
      <c r="B185" s="56"/>
      <c r="C185" s="34">
        <v>93.596999999999994</v>
      </c>
      <c r="D185" s="40" t="s">
        <v>132</v>
      </c>
      <c r="E185" s="207"/>
      <c r="F185" s="54" t="s">
        <v>271</v>
      </c>
      <c r="G185" s="56" t="s">
        <v>6</v>
      </c>
      <c r="H185" s="38"/>
      <c r="I185" s="38"/>
      <c r="J185" s="43">
        <v>107908</v>
      </c>
      <c r="K185" s="43"/>
      <c r="L185" s="43"/>
      <c r="M185" s="43">
        <f t="shared" si="38"/>
        <v>0</v>
      </c>
      <c r="N185" s="45"/>
      <c r="O185" s="44">
        <f t="shared" si="39"/>
        <v>0</v>
      </c>
      <c r="P185" s="170" t="str">
        <f t="shared" si="37"/>
        <v/>
      </c>
    </row>
    <row r="186" spans="1:16" ht="23.4" hidden="1" outlineLevel="2" x14ac:dyDescent="0.25">
      <c r="A186" s="36" t="s">
        <v>193</v>
      </c>
      <c r="B186" s="56"/>
      <c r="C186" s="34">
        <v>93.599000000000004</v>
      </c>
      <c r="D186" s="40" t="s">
        <v>132</v>
      </c>
      <c r="E186" s="207"/>
      <c r="F186" s="54" t="s">
        <v>272</v>
      </c>
      <c r="G186" s="56" t="s">
        <v>6</v>
      </c>
      <c r="H186" s="38"/>
      <c r="I186" s="38"/>
      <c r="J186" s="43">
        <v>99533</v>
      </c>
      <c r="K186" s="43"/>
      <c r="L186" s="43"/>
      <c r="M186" s="43">
        <f t="shared" si="38"/>
        <v>0</v>
      </c>
      <c r="N186" s="45"/>
      <c r="O186" s="44">
        <f t="shared" si="39"/>
        <v>0</v>
      </c>
      <c r="P186" s="170" t="str">
        <f t="shared" si="37"/>
        <v/>
      </c>
    </row>
    <row r="187" spans="1:16" ht="23.4" hidden="1" outlineLevel="2" x14ac:dyDescent="0.25">
      <c r="A187" s="36" t="s">
        <v>193</v>
      </c>
      <c r="B187" s="56"/>
      <c r="C187" s="34">
        <v>93.6</v>
      </c>
      <c r="D187" s="40" t="s">
        <v>132</v>
      </c>
      <c r="E187" s="207"/>
      <c r="F187" s="54" t="s">
        <v>273</v>
      </c>
      <c r="G187" s="56" t="s">
        <v>6</v>
      </c>
      <c r="H187" s="38"/>
      <c r="I187" s="38"/>
      <c r="J187" s="43">
        <v>106430</v>
      </c>
      <c r="K187" s="43"/>
      <c r="L187" s="43"/>
      <c r="M187" s="43">
        <f t="shared" si="38"/>
        <v>0</v>
      </c>
      <c r="N187" s="45"/>
      <c r="O187" s="44">
        <f t="shared" si="39"/>
        <v>0</v>
      </c>
      <c r="P187" s="170" t="str">
        <f t="shared" si="37"/>
        <v/>
      </c>
    </row>
    <row r="188" spans="1:16" ht="23.4" hidden="1" outlineLevel="2" x14ac:dyDescent="0.25">
      <c r="A188" s="36" t="s">
        <v>193</v>
      </c>
      <c r="B188" s="56"/>
      <c r="C188" s="34">
        <v>93.602999999999994</v>
      </c>
      <c r="D188" s="40" t="s">
        <v>132</v>
      </c>
      <c r="E188" s="207"/>
      <c r="F188" s="54" t="s">
        <v>274</v>
      </c>
      <c r="G188" s="56" t="s">
        <v>6</v>
      </c>
      <c r="H188" s="38"/>
      <c r="I188" s="38"/>
      <c r="J188" s="43">
        <v>87200</v>
      </c>
      <c r="K188" s="43"/>
      <c r="L188" s="43"/>
      <c r="M188" s="43">
        <f t="shared" si="38"/>
        <v>0</v>
      </c>
      <c r="N188" s="46"/>
      <c r="O188" s="44">
        <f t="shared" si="39"/>
        <v>0</v>
      </c>
      <c r="P188" s="170" t="str">
        <f t="shared" si="37"/>
        <v/>
      </c>
    </row>
    <row r="189" spans="1:16" ht="23.4" hidden="1" outlineLevel="2" x14ac:dyDescent="0.25">
      <c r="A189" s="36" t="s">
        <v>193</v>
      </c>
      <c r="B189" s="56"/>
      <c r="C189" s="34">
        <v>93.63</v>
      </c>
      <c r="D189" s="40" t="s">
        <v>132</v>
      </c>
      <c r="E189" s="207"/>
      <c r="F189" s="54" t="s">
        <v>275</v>
      </c>
      <c r="G189" s="56" t="s">
        <v>6</v>
      </c>
      <c r="H189" s="38"/>
      <c r="I189" s="38"/>
      <c r="J189" s="43">
        <v>553161</v>
      </c>
      <c r="K189" s="43"/>
      <c r="L189" s="43"/>
      <c r="M189" s="43">
        <f t="shared" si="38"/>
        <v>0</v>
      </c>
      <c r="N189" s="46"/>
      <c r="O189" s="44">
        <f t="shared" si="39"/>
        <v>0</v>
      </c>
      <c r="P189" s="170" t="str">
        <f t="shared" si="37"/>
        <v/>
      </c>
    </row>
    <row r="190" spans="1:16" ht="23.4" hidden="1" outlineLevel="2" x14ac:dyDescent="0.25">
      <c r="A190" s="36" t="s">
        <v>193</v>
      </c>
      <c r="B190" s="56"/>
      <c r="C190" s="34">
        <v>93.643000000000001</v>
      </c>
      <c r="D190" s="40" t="s">
        <v>132</v>
      </c>
      <c r="E190" s="207"/>
      <c r="F190" s="54" t="s">
        <v>276</v>
      </c>
      <c r="G190" s="56" t="s">
        <v>6</v>
      </c>
      <c r="H190" s="38"/>
      <c r="I190" s="38"/>
      <c r="J190" s="43">
        <v>102606</v>
      </c>
      <c r="K190" s="43"/>
      <c r="L190" s="43"/>
      <c r="M190" s="43">
        <f t="shared" si="38"/>
        <v>0</v>
      </c>
      <c r="N190" s="46"/>
      <c r="O190" s="44">
        <f t="shared" si="39"/>
        <v>0</v>
      </c>
      <c r="P190" s="170" t="str">
        <f t="shared" si="37"/>
        <v/>
      </c>
    </row>
    <row r="191" spans="1:16" ht="23.4" hidden="1" outlineLevel="2" x14ac:dyDescent="0.25">
      <c r="A191" s="36" t="s">
        <v>193</v>
      </c>
      <c r="B191" s="56"/>
      <c r="C191" s="34">
        <v>93.644999999999996</v>
      </c>
      <c r="D191" s="40" t="s">
        <v>132</v>
      </c>
      <c r="E191" s="207"/>
      <c r="F191" s="54" t="s">
        <v>277</v>
      </c>
      <c r="G191" s="56" t="s">
        <v>6</v>
      </c>
      <c r="H191" s="38"/>
      <c r="I191" s="38"/>
      <c r="J191" s="43">
        <v>539877</v>
      </c>
      <c r="K191" s="43"/>
      <c r="L191" s="43"/>
      <c r="M191" s="43">
        <f t="shared" si="38"/>
        <v>0</v>
      </c>
      <c r="N191" s="45"/>
      <c r="O191" s="44">
        <f t="shared" si="39"/>
        <v>0</v>
      </c>
      <c r="P191" s="170" t="str">
        <f t="shared" si="37"/>
        <v/>
      </c>
    </row>
    <row r="192" spans="1:16" ht="23.4" hidden="1" outlineLevel="2" x14ac:dyDescent="0.25">
      <c r="A192" s="36" t="s">
        <v>193</v>
      </c>
      <c r="B192" s="56"/>
      <c r="C192" s="34">
        <v>93.644999999999996</v>
      </c>
      <c r="D192" s="40" t="s">
        <v>132</v>
      </c>
      <c r="E192" s="207" t="s">
        <v>480</v>
      </c>
      <c r="F192" s="54" t="s">
        <v>277</v>
      </c>
      <c r="G192" s="56" t="s">
        <v>6</v>
      </c>
      <c r="H192" s="38"/>
      <c r="I192" s="38"/>
      <c r="J192" s="43">
        <v>6921</v>
      </c>
      <c r="K192" s="43"/>
      <c r="L192" s="43"/>
      <c r="M192" s="43">
        <f t="shared" si="38"/>
        <v>0</v>
      </c>
      <c r="N192" s="45"/>
      <c r="O192" s="44">
        <f t="shared" si="39"/>
        <v>0</v>
      </c>
      <c r="P192" s="170" t="str">
        <f t="shared" si="37"/>
        <v/>
      </c>
    </row>
    <row r="193" spans="1:16" ht="23.4" hidden="1" outlineLevel="2" x14ac:dyDescent="0.25">
      <c r="A193" s="36" t="s">
        <v>193</v>
      </c>
      <c r="B193" s="56"/>
      <c r="C193" s="34">
        <v>93.658000000000001</v>
      </c>
      <c r="D193" s="40" t="s">
        <v>132</v>
      </c>
      <c r="E193" s="207"/>
      <c r="F193" s="54" t="s">
        <v>278</v>
      </c>
      <c r="G193" s="56" t="s">
        <v>6</v>
      </c>
      <c r="H193" s="38"/>
      <c r="I193" s="38"/>
      <c r="J193" s="43">
        <v>11876712</v>
      </c>
      <c r="K193" s="43"/>
      <c r="L193" s="43"/>
      <c r="M193" s="43">
        <f t="shared" si="38"/>
        <v>0</v>
      </c>
      <c r="N193" s="45"/>
      <c r="O193" s="44">
        <f t="shared" si="39"/>
        <v>0</v>
      </c>
      <c r="P193" s="170" t="str">
        <f t="shared" si="37"/>
        <v/>
      </c>
    </row>
    <row r="194" spans="1:16" ht="23.4" hidden="1" outlineLevel="2" x14ac:dyDescent="0.25">
      <c r="A194" s="36" t="s">
        <v>193</v>
      </c>
      <c r="B194" s="56"/>
      <c r="C194" s="34">
        <v>93.659000000000006</v>
      </c>
      <c r="D194" s="40" t="s">
        <v>132</v>
      </c>
      <c r="E194" s="207"/>
      <c r="F194" s="54" t="s">
        <v>279</v>
      </c>
      <c r="G194" s="56" t="s">
        <v>6</v>
      </c>
      <c r="H194" s="38"/>
      <c r="I194" s="38"/>
      <c r="J194" s="43">
        <v>12679314</v>
      </c>
      <c r="K194" s="43"/>
      <c r="L194" s="43"/>
      <c r="M194" s="43">
        <f t="shared" si="38"/>
        <v>0</v>
      </c>
      <c r="N194" s="45"/>
      <c r="O194" s="44">
        <f t="shared" si="39"/>
        <v>0</v>
      </c>
      <c r="P194" s="170" t="str">
        <f t="shared" si="37"/>
        <v/>
      </c>
    </row>
    <row r="195" spans="1:16" ht="23.4" hidden="1" outlineLevel="2" x14ac:dyDescent="0.25">
      <c r="A195" s="36" t="s">
        <v>193</v>
      </c>
      <c r="B195" s="56"/>
      <c r="C195" s="34">
        <v>93.665000000000006</v>
      </c>
      <c r="D195" s="40" t="s">
        <v>132</v>
      </c>
      <c r="E195" s="207"/>
      <c r="F195" s="54" t="s">
        <v>498</v>
      </c>
      <c r="G195" s="56" t="s">
        <v>6</v>
      </c>
      <c r="H195" s="38"/>
      <c r="I195" s="38"/>
      <c r="J195" s="43">
        <v>2197</v>
      </c>
      <c r="K195" s="43"/>
      <c r="L195" s="43"/>
      <c r="M195" s="43">
        <f t="shared" si="38"/>
        <v>0</v>
      </c>
      <c r="N195" s="45"/>
      <c r="O195" s="44">
        <f t="shared" si="39"/>
        <v>0</v>
      </c>
      <c r="P195" s="170" t="str">
        <f t="shared" si="37"/>
        <v/>
      </c>
    </row>
    <row r="196" spans="1:16" ht="23.4" hidden="1" outlineLevel="2" x14ac:dyDescent="0.25">
      <c r="A196" s="36" t="s">
        <v>193</v>
      </c>
      <c r="B196" s="56"/>
      <c r="C196" s="34">
        <v>93.665000000000006</v>
      </c>
      <c r="D196" s="40" t="s">
        <v>132</v>
      </c>
      <c r="E196" s="207" t="s">
        <v>480</v>
      </c>
      <c r="F196" s="54" t="s">
        <v>499</v>
      </c>
      <c r="G196" s="56" t="s">
        <v>6</v>
      </c>
      <c r="H196" s="38"/>
      <c r="I196" s="38"/>
      <c r="J196" s="43">
        <v>374498</v>
      </c>
      <c r="K196" s="43"/>
      <c r="L196" s="43"/>
      <c r="M196" s="43">
        <f t="shared" si="38"/>
        <v>0</v>
      </c>
      <c r="N196" s="45"/>
      <c r="O196" s="44">
        <f t="shared" si="39"/>
        <v>0</v>
      </c>
      <c r="P196" s="170" t="str">
        <f t="shared" si="37"/>
        <v/>
      </c>
    </row>
    <row r="197" spans="1:16" ht="23.4" hidden="1" outlineLevel="2" x14ac:dyDescent="0.25">
      <c r="A197" s="36" t="s">
        <v>193</v>
      </c>
      <c r="B197" s="56"/>
      <c r="C197" s="34">
        <v>93.667000000000002</v>
      </c>
      <c r="D197" s="40" t="s">
        <v>132</v>
      </c>
      <c r="E197" s="207"/>
      <c r="F197" s="54" t="s">
        <v>280</v>
      </c>
      <c r="G197" s="56" t="s">
        <v>6</v>
      </c>
      <c r="H197" s="38"/>
      <c r="I197" s="38"/>
      <c r="J197" s="43">
        <v>7727619</v>
      </c>
      <c r="K197" s="43"/>
      <c r="L197" s="43"/>
      <c r="M197" s="43">
        <f t="shared" si="38"/>
        <v>0</v>
      </c>
      <c r="N197" s="45"/>
      <c r="O197" s="44">
        <f t="shared" si="39"/>
        <v>0</v>
      </c>
      <c r="P197" s="170" t="str">
        <f t="shared" si="37"/>
        <v/>
      </c>
    </row>
    <row r="198" spans="1:16" ht="23.4" hidden="1" outlineLevel="2" x14ac:dyDescent="0.25">
      <c r="A198" s="36" t="s">
        <v>193</v>
      </c>
      <c r="B198" s="56"/>
      <c r="C198" s="34">
        <v>93.668999999999997</v>
      </c>
      <c r="D198" s="40" t="s">
        <v>132</v>
      </c>
      <c r="E198" s="207"/>
      <c r="F198" s="54" t="s">
        <v>281</v>
      </c>
      <c r="G198" s="56" t="s">
        <v>6</v>
      </c>
      <c r="H198" s="38"/>
      <c r="I198" s="38"/>
      <c r="J198" s="43">
        <v>212345</v>
      </c>
      <c r="K198" s="43"/>
      <c r="L198" s="43"/>
      <c r="M198" s="43">
        <f t="shared" si="38"/>
        <v>0</v>
      </c>
      <c r="N198" s="45"/>
      <c r="O198" s="44">
        <f t="shared" si="39"/>
        <v>0</v>
      </c>
      <c r="P198" s="170" t="str">
        <f t="shared" si="37"/>
        <v/>
      </c>
    </row>
    <row r="199" spans="1:16" ht="23.4" hidden="1" outlineLevel="2" x14ac:dyDescent="0.25">
      <c r="A199" s="36" t="s">
        <v>193</v>
      </c>
      <c r="B199" s="56"/>
      <c r="C199" s="34">
        <v>93.674000000000007</v>
      </c>
      <c r="D199" s="40" t="s">
        <v>132</v>
      </c>
      <c r="E199" s="207"/>
      <c r="F199" s="54" t="s">
        <v>282</v>
      </c>
      <c r="G199" s="56" t="s">
        <v>6</v>
      </c>
      <c r="H199" s="38"/>
      <c r="I199" s="38"/>
      <c r="J199" s="43">
        <v>500000</v>
      </c>
      <c r="K199" s="43"/>
      <c r="L199" s="43"/>
      <c r="M199" s="43">
        <f t="shared" si="38"/>
        <v>0</v>
      </c>
      <c r="N199" s="169"/>
      <c r="O199" s="44">
        <f t="shared" si="39"/>
        <v>0</v>
      </c>
      <c r="P199" s="170" t="str">
        <f t="shared" si="37"/>
        <v/>
      </c>
    </row>
    <row r="200" spans="1:16" ht="23.4" hidden="1" outlineLevel="2" x14ac:dyDescent="0.25">
      <c r="A200" s="36" t="s">
        <v>193</v>
      </c>
      <c r="B200" s="56"/>
      <c r="C200" s="34">
        <v>93.715999999999994</v>
      </c>
      <c r="D200" s="40" t="s">
        <v>132</v>
      </c>
      <c r="E200" s="207"/>
      <c r="F200" s="54" t="s">
        <v>500</v>
      </c>
      <c r="G200" s="56" t="s">
        <v>6</v>
      </c>
      <c r="H200" s="38"/>
      <c r="I200" s="38"/>
      <c r="J200" s="43">
        <v>174756</v>
      </c>
      <c r="K200" s="43"/>
      <c r="L200" s="43"/>
      <c r="M200" s="43">
        <f t="shared" si="38"/>
        <v>0</v>
      </c>
      <c r="N200" s="45"/>
      <c r="O200" s="44">
        <f t="shared" si="39"/>
        <v>0</v>
      </c>
      <c r="P200" s="170" t="str">
        <f t="shared" si="37"/>
        <v/>
      </c>
    </row>
    <row r="201" spans="1:16" ht="23.4" hidden="1" outlineLevel="2" x14ac:dyDescent="0.25">
      <c r="A201" s="36" t="s">
        <v>193</v>
      </c>
      <c r="B201" s="56"/>
      <c r="C201" s="34">
        <v>93.747</v>
      </c>
      <c r="D201" s="40" t="s">
        <v>132</v>
      </c>
      <c r="E201" s="207"/>
      <c r="F201" s="54" t="s">
        <v>283</v>
      </c>
      <c r="G201" s="56" t="s">
        <v>6</v>
      </c>
      <c r="H201" s="38"/>
      <c r="I201" s="66"/>
      <c r="J201" s="43">
        <v>295671</v>
      </c>
      <c r="K201" s="43"/>
      <c r="L201" s="43"/>
      <c r="M201" s="43">
        <f t="shared" si="38"/>
        <v>0</v>
      </c>
      <c r="N201" s="45"/>
      <c r="O201" s="44">
        <f t="shared" si="39"/>
        <v>0</v>
      </c>
      <c r="P201" s="170" t="str">
        <f t="shared" si="37"/>
        <v/>
      </c>
    </row>
    <row r="202" spans="1:16" ht="23.4" hidden="1" outlineLevel="2" x14ac:dyDescent="0.25">
      <c r="A202" s="36" t="s">
        <v>193</v>
      </c>
      <c r="B202" s="56"/>
      <c r="C202" s="34">
        <v>93.766999999999996</v>
      </c>
      <c r="D202" s="40" t="s">
        <v>132</v>
      </c>
      <c r="E202" s="207"/>
      <c r="F202" s="54" t="s">
        <v>284</v>
      </c>
      <c r="G202" s="56" t="s">
        <v>6</v>
      </c>
      <c r="H202" s="38"/>
      <c r="I202" s="66"/>
      <c r="J202" s="43">
        <v>10915665</v>
      </c>
      <c r="K202" s="43"/>
      <c r="L202" s="43"/>
      <c r="M202" s="43">
        <f t="shared" si="38"/>
        <v>0</v>
      </c>
      <c r="N202" s="45"/>
      <c r="O202" s="44">
        <f t="shared" si="39"/>
        <v>0</v>
      </c>
      <c r="P202" s="170" t="str">
        <f t="shared" si="37"/>
        <v/>
      </c>
    </row>
    <row r="203" spans="1:16" ht="23.4" hidden="1" outlineLevel="2" x14ac:dyDescent="0.25">
      <c r="A203" s="36" t="s">
        <v>193</v>
      </c>
      <c r="B203" s="56"/>
      <c r="C203" s="34">
        <v>93.777000000000001</v>
      </c>
      <c r="D203" s="40" t="s">
        <v>132</v>
      </c>
      <c r="E203" s="207"/>
      <c r="F203" s="54" t="s">
        <v>285</v>
      </c>
      <c r="G203" s="56" t="s">
        <v>6</v>
      </c>
      <c r="H203" s="38"/>
      <c r="I203" s="38"/>
      <c r="J203" s="43">
        <v>1518738</v>
      </c>
      <c r="K203" s="43"/>
      <c r="L203" s="43"/>
      <c r="M203" s="43">
        <f t="shared" si="38"/>
        <v>0</v>
      </c>
      <c r="N203" s="45"/>
      <c r="O203" s="44">
        <f t="shared" si="39"/>
        <v>0</v>
      </c>
      <c r="P203" s="170" t="str">
        <f t="shared" ref="P203:P264" si="40">IF(O203&lt;&gt;0,"SUBRECIPIENT EXPENSES CANNOT EXCEED COLUMN 11","")</f>
        <v/>
      </c>
    </row>
    <row r="204" spans="1:16" ht="23.4" hidden="1" outlineLevel="2" x14ac:dyDescent="0.25">
      <c r="A204" s="36" t="s">
        <v>193</v>
      </c>
      <c r="B204" s="56"/>
      <c r="C204" s="34">
        <v>93.778000000000006</v>
      </c>
      <c r="D204" s="40" t="s">
        <v>132</v>
      </c>
      <c r="E204" s="207"/>
      <c r="F204" s="54" t="s">
        <v>286</v>
      </c>
      <c r="G204" s="56" t="s">
        <v>6</v>
      </c>
      <c r="H204" s="38"/>
      <c r="I204" s="38"/>
      <c r="J204" s="43">
        <v>1165848082</v>
      </c>
      <c r="K204" s="43"/>
      <c r="L204" s="43"/>
      <c r="M204" s="43">
        <f t="shared" si="38"/>
        <v>0</v>
      </c>
      <c r="N204" s="45"/>
      <c r="O204" s="44">
        <f t="shared" si="39"/>
        <v>0</v>
      </c>
      <c r="P204" s="170" t="str">
        <f t="shared" si="40"/>
        <v/>
      </c>
    </row>
    <row r="205" spans="1:16" ht="23.4" hidden="1" outlineLevel="2" x14ac:dyDescent="0.25">
      <c r="A205" s="36" t="s">
        <v>193</v>
      </c>
      <c r="B205" s="56"/>
      <c r="C205" s="34">
        <v>93.778000000000006</v>
      </c>
      <c r="D205" s="40" t="s">
        <v>132</v>
      </c>
      <c r="E205" s="207"/>
      <c r="F205" s="39" t="s">
        <v>287</v>
      </c>
      <c r="G205" s="56" t="s">
        <v>6</v>
      </c>
      <c r="H205" s="38"/>
      <c r="I205" s="38"/>
      <c r="J205" s="43">
        <v>8485203</v>
      </c>
      <c r="K205" s="43"/>
      <c r="L205" s="43"/>
      <c r="M205" s="43">
        <f t="shared" si="38"/>
        <v>0</v>
      </c>
      <c r="N205" s="46"/>
      <c r="O205" s="44">
        <f t="shared" si="39"/>
        <v>0</v>
      </c>
      <c r="P205" s="170" t="str">
        <f t="shared" si="40"/>
        <v/>
      </c>
    </row>
    <row r="206" spans="1:16" ht="23.4" hidden="1" outlineLevel="2" x14ac:dyDescent="0.25">
      <c r="A206" s="36" t="s">
        <v>193</v>
      </c>
      <c r="B206" s="56"/>
      <c r="C206" s="34">
        <v>93.787999999999997</v>
      </c>
      <c r="D206" s="40" t="s">
        <v>132</v>
      </c>
      <c r="E206" s="207"/>
      <c r="F206" s="54" t="s">
        <v>288</v>
      </c>
      <c r="G206" s="56" t="s">
        <v>6</v>
      </c>
      <c r="H206" s="38"/>
      <c r="I206" s="38"/>
      <c r="J206" s="43">
        <v>6173138</v>
      </c>
      <c r="K206" s="43"/>
      <c r="L206" s="43"/>
      <c r="M206" s="43">
        <f t="shared" si="38"/>
        <v>0</v>
      </c>
      <c r="N206" s="50"/>
      <c r="O206" s="44">
        <f t="shared" si="39"/>
        <v>0</v>
      </c>
      <c r="P206" s="170" t="str">
        <f t="shared" si="40"/>
        <v/>
      </c>
    </row>
    <row r="207" spans="1:16" ht="23.4" hidden="1" outlineLevel="2" x14ac:dyDescent="0.25">
      <c r="A207" s="36" t="s">
        <v>193</v>
      </c>
      <c r="B207" s="56"/>
      <c r="C207" s="34">
        <v>93.790999999999997</v>
      </c>
      <c r="D207" s="40" t="s">
        <v>132</v>
      </c>
      <c r="E207" s="207"/>
      <c r="F207" s="54" t="s">
        <v>289</v>
      </c>
      <c r="G207" s="56" t="s">
        <v>6</v>
      </c>
      <c r="H207" s="38"/>
      <c r="I207" s="38"/>
      <c r="J207" s="43">
        <v>1600707</v>
      </c>
      <c r="K207" s="43"/>
      <c r="L207" s="43"/>
      <c r="M207" s="43">
        <f t="shared" si="38"/>
        <v>0</v>
      </c>
      <c r="N207" s="46"/>
      <c r="O207" s="44">
        <f t="shared" si="39"/>
        <v>0</v>
      </c>
      <c r="P207" s="170" t="str">
        <f t="shared" si="40"/>
        <v/>
      </c>
    </row>
    <row r="208" spans="1:16" ht="23.4" hidden="1" outlineLevel="2" x14ac:dyDescent="0.25">
      <c r="A208" s="36" t="s">
        <v>193</v>
      </c>
      <c r="B208" s="56"/>
      <c r="C208" s="34">
        <v>93.796000000000006</v>
      </c>
      <c r="D208" s="40" t="s">
        <v>132</v>
      </c>
      <c r="E208" s="207"/>
      <c r="F208" s="54" t="s">
        <v>290</v>
      </c>
      <c r="G208" s="56" t="s">
        <v>6</v>
      </c>
      <c r="H208" s="38"/>
      <c r="I208" s="38"/>
      <c r="J208" s="43">
        <v>747969</v>
      </c>
      <c r="K208" s="43"/>
      <c r="L208" s="43"/>
      <c r="M208" s="43">
        <f t="shared" si="38"/>
        <v>0</v>
      </c>
      <c r="N208" s="48"/>
      <c r="O208" s="44">
        <f t="shared" si="39"/>
        <v>0</v>
      </c>
      <c r="P208" s="170" t="str">
        <f t="shared" si="40"/>
        <v/>
      </c>
    </row>
    <row r="209" spans="1:16" ht="23.4" hidden="1" outlineLevel="2" x14ac:dyDescent="0.25">
      <c r="A209" s="36" t="s">
        <v>193</v>
      </c>
      <c r="B209" s="56"/>
      <c r="C209" s="34">
        <v>93.8</v>
      </c>
      <c r="D209" s="40" t="s">
        <v>132</v>
      </c>
      <c r="E209" s="207"/>
      <c r="F209" s="54" t="s">
        <v>501</v>
      </c>
      <c r="G209" s="56" t="s">
        <v>6</v>
      </c>
      <c r="H209" s="38"/>
      <c r="I209" s="38"/>
      <c r="J209" s="43">
        <v>59995</v>
      </c>
      <c r="K209" s="43"/>
      <c r="L209" s="43"/>
      <c r="M209" s="43">
        <f t="shared" si="38"/>
        <v>0</v>
      </c>
      <c r="N209" s="46"/>
      <c r="O209" s="44">
        <f t="shared" si="39"/>
        <v>0</v>
      </c>
      <c r="P209" s="170" t="str">
        <f t="shared" si="40"/>
        <v/>
      </c>
    </row>
    <row r="210" spans="1:16" ht="23.4" hidden="1" outlineLevel="2" x14ac:dyDescent="0.25">
      <c r="A210" s="36" t="s">
        <v>193</v>
      </c>
      <c r="B210" s="56"/>
      <c r="C210" s="34">
        <v>93.816999999999993</v>
      </c>
      <c r="D210" s="40" t="s">
        <v>132</v>
      </c>
      <c r="E210" s="207"/>
      <c r="F210" s="54" t="s">
        <v>291</v>
      </c>
      <c r="G210" s="56" t="s">
        <v>6</v>
      </c>
      <c r="H210" s="38"/>
      <c r="I210" s="38"/>
      <c r="J210" s="43">
        <v>107777</v>
      </c>
      <c r="K210" s="43"/>
      <c r="L210" s="43"/>
      <c r="M210" s="43">
        <f t="shared" si="38"/>
        <v>0</v>
      </c>
      <c r="N210" s="45"/>
      <c r="O210" s="44">
        <f t="shared" si="39"/>
        <v>0</v>
      </c>
      <c r="P210" s="170" t="str">
        <f t="shared" si="40"/>
        <v/>
      </c>
    </row>
    <row r="211" spans="1:16" ht="23.4" hidden="1" outlineLevel="2" x14ac:dyDescent="0.25">
      <c r="A211" s="36" t="s">
        <v>193</v>
      </c>
      <c r="B211" s="56"/>
      <c r="C211" s="34">
        <v>93.87</v>
      </c>
      <c r="D211" s="40" t="s">
        <v>132</v>
      </c>
      <c r="E211" s="207"/>
      <c r="F211" s="54" t="s">
        <v>292</v>
      </c>
      <c r="G211" s="56" t="s">
        <v>6</v>
      </c>
      <c r="H211" s="38"/>
      <c r="I211" s="38"/>
      <c r="J211" s="43">
        <v>1260909</v>
      </c>
      <c r="K211" s="43"/>
      <c r="L211" s="43"/>
      <c r="M211" s="43">
        <f t="shared" si="38"/>
        <v>0</v>
      </c>
      <c r="N211" s="45"/>
      <c r="O211" s="44">
        <f t="shared" si="39"/>
        <v>0</v>
      </c>
      <c r="P211" s="170" t="str">
        <f t="shared" si="40"/>
        <v/>
      </c>
    </row>
    <row r="212" spans="1:16" ht="23.4" hidden="1" outlineLevel="2" x14ac:dyDescent="0.25">
      <c r="A212" s="36" t="s">
        <v>193</v>
      </c>
      <c r="B212" s="56"/>
      <c r="C212" s="34">
        <v>93.888999999999996</v>
      </c>
      <c r="D212" s="40" t="s">
        <v>132</v>
      </c>
      <c r="E212" s="207"/>
      <c r="F212" s="54" t="s">
        <v>293</v>
      </c>
      <c r="G212" s="56" t="s">
        <v>6</v>
      </c>
      <c r="H212" s="38"/>
      <c r="I212" s="38"/>
      <c r="J212" s="43">
        <v>845014</v>
      </c>
      <c r="K212" s="43"/>
      <c r="L212" s="43"/>
      <c r="M212" s="43">
        <f>K212-L212</f>
        <v>0</v>
      </c>
      <c r="N212" s="45"/>
      <c r="O212" s="44">
        <f>IF(N212-L212&gt;0,N212-L212,0)</f>
        <v>0</v>
      </c>
      <c r="P212" s="170" t="str">
        <f t="shared" si="40"/>
        <v/>
      </c>
    </row>
    <row r="213" spans="1:16" ht="23.4" hidden="1" outlineLevel="2" x14ac:dyDescent="0.25">
      <c r="A213" s="36" t="s">
        <v>193</v>
      </c>
      <c r="B213" s="56"/>
      <c r="C213" s="34">
        <v>93.888999999999996</v>
      </c>
      <c r="D213" s="40" t="s">
        <v>132</v>
      </c>
      <c r="E213" s="207" t="s">
        <v>480</v>
      </c>
      <c r="F213" s="54" t="s">
        <v>293</v>
      </c>
      <c r="G213" s="56" t="s">
        <v>6</v>
      </c>
      <c r="H213" s="38"/>
      <c r="I213" s="38"/>
      <c r="J213" s="43">
        <v>388162</v>
      </c>
      <c r="K213" s="43"/>
      <c r="L213" s="43"/>
      <c r="M213" s="43">
        <f>K213-L213</f>
        <v>0</v>
      </c>
      <c r="N213" s="45"/>
      <c r="O213" s="44">
        <f>IF(N213-L213&gt;0,N213-L213,0)</f>
        <v>0</v>
      </c>
      <c r="P213" s="170" t="str">
        <f t="shared" si="40"/>
        <v/>
      </c>
    </row>
    <row r="214" spans="1:16" ht="23.4" hidden="1" outlineLevel="2" x14ac:dyDescent="0.25">
      <c r="A214" s="36" t="s">
        <v>193</v>
      </c>
      <c r="B214" s="56"/>
      <c r="C214" s="34">
        <v>93.897999999999996</v>
      </c>
      <c r="D214" s="40" t="s">
        <v>132</v>
      </c>
      <c r="E214" s="207"/>
      <c r="F214" s="54" t="s">
        <v>294</v>
      </c>
      <c r="G214" s="56" t="s">
        <v>6</v>
      </c>
      <c r="H214" s="38"/>
      <c r="I214" s="38"/>
      <c r="J214" s="43">
        <v>1196807</v>
      </c>
      <c r="K214" s="43"/>
      <c r="L214" s="43"/>
      <c r="M214" s="43">
        <f>K214-L214</f>
        <v>0</v>
      </c>
      <c r="N214" s="45"/>
      <c r="O214" s="44">
        <f>IF(N214-L214&gt;0,N214-L214,0)</f>
        <v>0</v>
      </c>
      <c r="P214" s="170" t="str">
        <f t="shared" si="40"/>
        <v/>
      </c>
    </row>
    <row r="215" spans="1:16" ht="23.4" hidden="1" outlineLevel="2" x14ac:dyDescent="0.25">
      <c r="A215" s="36" t="s">
        <v>193</v>
      </c>
      <c r="B215" s="56"/>
      <c r="C215" s="34">
        <v>93.912999999999997</v>
      </c>
      <c r="D215" s="40" t="s">
        <v>132</v>
      </c>
      <c r="E215" s="207"/>
      <c r="F215" s="54" t="s">
        <v>295</v>
      </c>
      <c r="G215" s="56" t="s">
        <v>6</v>
      </c>
      <c r="H215" s="38"/>
      <c r="I215" s="38"/>
      <c r="J215" s="43">
        <v>133064</v>
      </c>
      <c r="K215" s="43"/>
      <c r="L215" s="43"/>
      <c r="M215" s="43">
        <f t="shared" ref="M215:M234" si="41">K215-L215</f>
        <v>0</v>
      </c>
      <c r="N215" s="45"/>
      <c r="O215" s="44">
        <f t="shared" ref="O215:O234" si="42">IF(N215-L215&gt;0,N215-L215,0)</f>
        <v>0</v>
      </c>
      <c r="P215" s="170" t="str">
        <f t="shared" si="40"/>
        <v/>
      </c>
    </row>
    <row r="216" spans="1:16" ht="23.4" hidden="1" outlineLevel="2" x14ac:dyDescent="0.25">
      <c r="A216" s="36" t="s">
        <v>193</v>
      </c>
      <c r="B216" s="56"/>
      <c r="C216" s="34">
        <v>93.917000000000002</v>
      </c>
      <c r="D216" s="40" t="s">
        <v>132</v>
      </c>
      <c r="E216" s="207"/>
      <c r="F216" s="54" t="s">
        <v>296</v>
      </c>
      <c r="G216" s="56" t="s">
        <v>6</v>
      </c>
      <c r="H216" s="38"/>
      <c r="I216" s="38"/>
      <c r="J216" s="43">
        <v>104863</v>
      </c>
      <c r="K216" s="43"/>
      <c r="L216" s="43"/>
      <c r="M216" s="43">
        <f t="shared" si="41"/>
        <v>0</v>
      </c>
      <c r="N216" s="45"/>
      <c r="O216" s="44">
        <f t="shared" si="42"/>
        <v>0</v>
      </c>
      <c r="P216" s="170" t="str">
        <f t="shared" si="40"/>
        <v/>
      </c>
    </row>
    <row r="217" spans="1:16" ht="23.4" hidden="1" outlineLevel="2" x14ac:dyDescent="0.25">
      <c r="A217" s="36" t="s">
        <v>193</v>
      </c>
      <c r="B217" s="56"/>
      <c r="C217" s="34">
        <v>93.917000000000002</v>
      </c>
      <c r="D217" s="40" t="s">
        <v>132</v>
      </c>
      <c r="E217" s="207" t="s">
        <v>480</v>
      </c>
      <c r="F217" s="54" t="s">
        <v>296</v>
      </c>
      <c r="G217" s="56" t="s">
        <v>6</v>
      </c>
      <c r="H217" s="38"/>
      <c r="I217" s="38"/>
      <c r="J217" s="43">
        <v>50000</v>
      </c>
      <c r="K217" s="43"/>
      <c r="L217" s="43"/>
      <c r="M217" s="43">
        <f t="shared" si="41"/>
        <v>0</v>
      </c>
      <c r="N217" s="45"/>
      <c r="O217" s="44">
        <f t="shared" si="42"/>
        <v>0</v>
      </c>
      <c r="P217" s="170" t="str">
        <f t="shared" si="40"/>
        <v/>
      </c>
    </row>
    <row r="218" spans="1:16" ht="23.4" hidden="1" outlineLevel="2" x14ac:dyDescent="0.25">
      <c r="A218" s="36" t="s">
        <v>193</v>
      </c>
      <c r="B218" s="56"/>
      <c r="C218" s="34">
        <v>93.94</v>
      </c>
      <c r="D218" s="40" t="s">
        <v>132</v>
      </c>
      <c r="E218" s="207"/>
      <c r="F218" s="54" t="s">
        <v>297</v>
      </c>
      <c r="G218" s="56" t="s">
        <v>6</v>
      </c>
      <c r="H218" s="38"/>
      <c r="I218" s="38"/>
      <c r="J218" s="43">
        <v>588271</v>
      </c>
      <c r="K218" s="43"/>
      <c r="L218" s="43"/>
      <c r="M218" s="43">
        <f t="shared" si="41"/>
        <v>0</v>
      </c>
      <c r="N218" s="45"/>
      <c r="O218" s="44">
        <f t="shared" si="42"/>
        <v>0</v>
      </c>
      <c r="P218" s="170" t="str">
        <f t="shared" si="40"/>
        <v/>
      </c>
    </row>
    <row r="219" spans="1:16" ht="23.4" hidden="1" outlineLevel="2" x14ac:dyDescent="0.25">
      <c r="A219" s="36" t="s">
        <v>193</v>
      </c>
      <c r="B219" s="56"/>
      <c r="C219" s="34">
        <v>93.945999999999998</v>
      </c>
      <c r="D219" s="40" t="s">
        <v>132</v>
      </c>
      <c r="E219" s="207"/>
      <c r="F219" s="54" t="s">
        <v>298</v>
      </c>
      <c r="G219" s="56" t="s">
        <v>6</v>
      </c>
      <c r="H219" s="38"/>
      <c r="I219" s="38"/>
      <c r="J219" s="43">
        <v>163374</v>
      </c>
      <c r="K219" s="43"/>
      <c r="L219" s="43"/>
      <c r="M219" s="43">
        <f t="shared" si="41"/>
        <v>0</v>
      </c>
      <c r="N219" s="45"/>
      <c r="O219" s="44">
        <f t="shared" si="42"/>
        <v>0</v>
      </c>
      <c r="P219" s="170" t="str">
        <f t="shared" si="40"/>
        <v/>
      </c>
    </row>
    <row r="220" spans="1:16" ht="23.4" hidden="1" outlineLevel="2" x14ac:dyDescent="0.25">
      <c r="A220" s="36" t="s">
        <v>193</v>
      </c>
      <c r="B220" s="56"/>
      <c r="C220" s="34">
        <v>93.957999999999998</v>
      </c>
      <c r="D220" s="40" t="s">
        <v>132</v>
      </c>
      <c r="E220" s="207"/>
      <c r="F220" s="54" t="s">
        <v>299</v>
      </c>
      <c r="G220" s="56" t="s">
        <v>6</v>
      </c>
      <c r="H220" s="38"/>
      <c r="I220" s="38"/>
      <c r="J220" s="43">
        <v>1138245</v>
      </c>
      <c r="K220" s="43"/>
      <c r="L220" s="43"/>
      <c r="M220" s="43">
        <f t="shared" si="41"/>
        <v>0</v>
      </c>
      <c r="N220" s="45"/>
      <c r="O220" s="44">
        <f t="shared" si="42"/>
        <v>0</v>
      </c>
      <c r="P220" s="170" t="str">
        <f t="shared" si="40"/>
        <v/>
      </c>
    </row>
    <row r="221" spans="1:16" ht="23.4" hidden="1" outlineLevel="2" x14ac:dyDescent="0.25">
      <c r="A221" s="36" t="s">
        <v>193</v>
      </c>
      <c r="B221" s="56"/>
      <c r="C221" s="34">
        <v>93.959000000000003</v>
      </c>
      <c r="D221" s="40" t="s">
        <v>132</v>
      </c>
      <c r="E221" s="207"/>
      <c r="F221" s="54" t="s">
        <v>300</v>
      </c>
      <c r="G221" s="56" t="s">
        <v>6</v>
      </c>
      <c r="H221" s="38"/>
      <c r="I221" s="38"/>
      <c r="J221" s="43">
        <v>6576316</v>
      </c>
      <c r="K221" s="43"/>
      <c r="L221" s="43"/>
      <c r="M221" s="43">
        <f t="shared" si="41"/>
        <v>0</v>
      </c>
      <c r="N221" s="45"/>
      <c r="O221" s="44">
        <f t="shared" si="42"/>
        <v>0</v>
      </c>
      <c r="P221" s="170" t="str">
        <f t="shared" si="40"/>
        <v/>
      </c>
    </row>
    <row r="222" spans="1:16" ht="23.4" hidden="1" outlineLevel="2" x14ac:dyDescent="0.25">
      <c r="A222" s="36" t="s">
        <v>193</v>
      </c>
      <c r="B222" s="56"/>
      <c r="C222" s="34">
        <v>93.977000000000004</v>
      </c>
      <c r="D222" s="40" t="s">
        <v>132</v>
      </c>
      <c r="E222" s="207"/>
      <c r="F222" s="54" t="s">
        <v>301</v>
      </c>
      <c r="G222" s="56" t="s">
        <v>6</v>
      </c>
      <c r="H222" s="38"/>
      <c r="I222" s="38"/>
      <c r="J222" s="43">
        <v>183147</v>
      </c>
      <c r="K222" s="43"/>
      <c r="L222" s="43"/>
      <c r="M222" s="43">
        <f t="shared" si="41"/>
        <v>0</v>
      </c>
      <c r="N222" s="45"/>
      <c r="O222" s="44">
        <f t="shared" si="42"/>
        <v>0</v>
      </c>
      <c r="P222" s="170" t="str">
        <f t="shared" si="40"/>
        <v/>
      </c>
    </row>
    <row r="223" spans="1:16" ht="23.4" hidden="1" outlineLevel="2" x14ac:dyDescent="0.25">
      <c r="A223" s="36" t="s">
        <v>193</v>
      </c>
      <c r="B223" s="56"/>
      <c r="C223" s="34">
        <v>93.981999999999999</v>
      </c>
      <c r="D223" s="40" t="s">
        <v>132</v>
      </c>
      <c r="E223" s="207"/>
      <c r="F223" s="54" t="s">
        <v>502</v>
      </c>
      <c r="G223" s="56" t="s">
        <v>6</v>
      </c>
      <c r="H223" s="38"/>
      <c r="I223" s="38"/>
      <c r="J223" s="43">
        <v>471619</v>
      </c>
      <c r="K223" s="43"/>
      <c r="L223" s="43"/>
      <c r="M223" s="43">
        <f t="shared" si="41"/>
        <v>0</v>
      </c>
      <c r="N223" s="45"/>
      <c r="O223" s="44">
        <f t="shared" si="42"/>
        <v>0</v>
      </c>
      <c r="P223" s="170" t="str">
        <f t="shared" si="40"/>
        <v/>
      </c>
    </row>
    <row r="224" spans="1:16" ht="23.4" hidden="1" outlineLevel="2" x14ac:dyDescent="0.25">
      <c r="A224" s="36" t="s">
        <v>193</v>
      </c>
      <c r="B224" s="56"/>
      <c r="C224" s="34">
        <v>93.991</v>
      </c>
      <c r="D224" s="40" t="s">
        <v>132</v>
      </c>
      <c r="E224" s="207"/>
      <c r="F224" s="54" t="s">
        <v>302</v>
      </c>
      <c r="G224" s="56" t="s">
        <v>6</v>
      </c>
      <c r="H224" s="38"/>
      <c r="I224" s="38"/>
      <c r="J224" s="43">
        <v>332266</v>
      </c>
      <c r="K224" s="43"/>
      <c r="L224" s="43"/>
      <c r="M224" s="43">
        <f t="shared" ref="M224" si="43">K224-L224</f>
        <v>0</v>
      </c>
      <c r="N224" s="45"/>
      <c r="O224" s="44">
        <f t="shared" ref="O224" si="44">IF(N224-L224&gt;0,N224-L224,0)</f>
        <v>0</v>
      </c>
      <c r="P224" s="170"/>
    </row>
    <row r="225" spans="1:16" ht="23.4" hidden="1" outlineLevel="2" x14ac:dyDescent="0.25">
      <c r="A225" s="36" t="s">
        <v>193</v>
      </c>
      <c r="B225" s="56"/>
      <c r="C225" s="34">
        <v>93.994</v>
      </c>
      <c r="D225" s="40" t="s">
        <v>132</v>
      </c>
      <c r="E225" s="207"/>
      <c r="F225" s="54" t="s">
        <v>303</v>
      </c>
      <c r="G225" s="56" t="s">
        <v>6</v>
      </c>
      <c r="H225" s="38"/>
      <c r="I225" s="38"/>
      <c r="J225" s="43">
        <v>972929</v>
      </c>
      <c r="K225" s="43"/>
      <c r="L225" s="43"/>
      <c r="M225" s="43">
        <f t="shared" si="41"/>
        <v>0</v>
      </c>
      <c r="N225" s="45"/>
      <c r="O225" s="44">
        <f t="shared" si="42"/>
        <v>0</v>
      </c>
      <c r="P225" s="170" t="str">
        <f t="shared" si="40"/>
        <v/>
      </c>
    </row>
    <row r="226" spans="1:16" ht="23.4" hidden="1" outlineLevel="2" x14ac:dyDescent="0.25">
      <c r="A226" s="36" t="s">
        <v>193</v>
      </c>
      <c r="B226" s="56"/>
      <c r="C226" s="34">
        <v>94.003</v>
      </c>
      <c r="D226" s="40" t="s">
        <v>304</v>
      </c>
      <c r="E226" s="207"/>
      <c r="F226" s="54" t="s">
        <v>305</v>
      </c>
      <c r="G226" s="56" t="s">
        <v>6</v>
      </c>
      <c r="H226" s="38"/>
      <c r="I226" s="38"/>
      <c r="J226" s="43">
        <v>216132</v>
      </c>
      <c r="K226" s="43"/>
      <c r="L226" s="43"/>
      <c r="M226" s="43">
        <f t="shared" ref="M226" si="45">K226-L226</f>
        <v>0</v>
      </c>
      <c r="N226" s="45"/>
      <c r="O226" s="44">
        <f t="shared" ref="O226" si="46">IF(N226-L226&gt;0,N226-L226,0)</f>
        <v>0</v>
      </c>
      <c r="P226" s="170"/>
    </row>
    <row r="227" spans="1:16" ht="23.4" hidden="1" outlineLevel="2" x14ac:dyDescent="0.25">
      <c r="A227" s="36" t="s">
        <v>193</v>
      </c>
      <c r="B227" s="56"/>
      <c r="C227" s="34">
        <v>94.006</v>
      </c>
      <c r="D227" s="40" t="s">
        <v>304</v>
      </c>
      <c r="E227" s="207"/>
      <c r="F227" s="54" t="s">
        <v>306</v>
      </c>
      <c r="G227" s="56" t="s">
        <v>6</v>
      </c>
      <c r="H227" s="38"/>
      <c r="I227" s="38"/>
      <c r="J227" s="43">
        <v>1926756</v>
      </c>
      <c r="K227" s="43"/>
      <c r="L227" s="43"/>
      <c r="M227" s="43">
        <f t="shared" si="41"/>
        <v>0</v>
      </c>
      <c r="N227" s="45"/>
      <c r="O227" s="44">
        <f t="shared" si="42"/>
        <v>0</v>
      </c>
      <c r="P227" s="170" t="str">
        <f t="shared" si="40"/>
        <v/>
      </c>
    </row>
    <row r="228" spans="1:16" ht="23.4" hidden="1" outlineLevel="2" x14ac:dyDescent="0.25">
      <c r="A228" s="36" t="s">
        <v>193</v>
      </c>
      <c r="B228" s="56"/>
      <c r="C228" s="34">
        <v>94.009</v>
      </c>
      <c r="D228" s="40" t="s">
        <v>304</v>
      </c>
      <c r="E228" s="207"/>
      <c r="F228" s="54" t="s">
        <v>306</v>
      </c>
      <c r="G228" s="56" t="s">
        <v>6</v>
      </c>
      <c r="H228" s="38"/>
      <c r="I228" s="38"/>
      <c r="J228" s="43">
        <v>61020</v>
      </c>
      <c r="K228" s="43"/>
      <c r="L228" s="43"/>
      <c r="M228" s="43">
        <f t="shared" si="41"/>
        <v>0</v>
      </c>
      <c r="N228" s="45"/>
      <c r="O228" s="44">
        <f t="shared" si="42"/>
        <v>0</v>
      </c>
      <c r="P228" s="170" t="str">
        <f t="shared" si="40"/>
        <v/>
      </c>
    </row>
    <row r="229" spans="1:16" ht="23.4" hidden="1" outlineLevel="2" x14ac:dyDescent="0.25">
      <c r="A229" s="36" t="s">
        <v>193</v>
      </c>
      <c r="B229" s="56"/>
      <c r="C229" s="34">
        <v>94.013000000000005</v>
      </c>
      <c r="D229" s="40" t="s">
        <v>304</v>
      </c>
      <c r="E229" s="207"/>
      <c r="F229" s="54" t="s">
        <v>307</v>
      </c>
      <c r="G229" s="56" t="s">
        <v>6</v>
      </c>
      <c r="H229" s="38"/>
      <c r="I229" s="38"/>
      <c r="J229" s="43">
        <v>49618</v>
      </c>
      <c r="K229" s="43"/>
      <c r="L229" s="43"/>
      <c r="M229" s="43">
        <f t="shared" si="41"/>
        <v>0</v>
      </c>
      <c r="N229" s="45"/>
      <c r="O229" s="44">
        <f t="shared" si="42"/>
        <v>0</v>
      </c>
      <c r="P229" s="170" t="str">
        <f t="shared" si="40"/>
        <v/>
      </c>
    </row>
    <row r="230" spans="1:16" ht="23.4" hidden="1" outlineLevel="2" x14ac:dyDescent="0.25">
      <c r="A230" s="36" t="s">
        <v>193</v>
      </c>
      <c r="B230" s="56"/>
      <c r="C230" s="34">
        <v>96.001000000000005</v>
      </c>
      <c r="D230" s="40" t="s">
        <v>308</v>
      </c>
      <c r="E230" s="207"/>
      <c r="F230" s="54" t="s">
        <v>309</v>
      </c>
      <c r="G230" s="56" t="s">
        <v>6</v>
      </c>
      <c r="H230" s="38"/>
      <c r="I230" s="38"/>
      <c r="J230" s="43">
        <v>7716734</v>
      </c>
      <c r="K230" s="43"/>
      <c r="L230" s="43"/>
      <c r="M230" s="43">
        <f t="shared" si="41"/>
        <v>0</v>
      </c>
      <c r="N230" s="45"/>
      <c r="O230" s="44">
        <f t="shared" si="42"/>
        <v>0</v>
      </c>
      <c r="P230" s="170" t="str">
        <f t="shared" si="40"/>
        <v/>
      </c>
    </row>
    <row r="231" spans="1:16" ht="23.4" hidden="1" outlineLevel="2" x14ac:dyDescent="0.25">
      <c r="A231" s="36" t="s">
        <v>193</v>
      </c>
      <c r="B231" s="56"/>
      <c r="C231" s="34">
        <v>96.007999999999996</v>
      </c>
      <c r="D231" s="40" t="s">
        <v>308</v>
      </c>
      <c r="E231" s="207"/>
      <c r="F231" s="54" t="s">
        <v>310</v>
      </c>
      <c r="G231" s="56" t="s">
        <v>6</v>
      </c>
      <c r="H231" s="38"/>
      <c r="I231" s="38"/>
      <c r="J231" s="43">
        <v>112385</v>
      </c>
      <c r="K231" s="43"/>
      <c r="L231" s="43"/>
      <c r="M231" s="43">
        <f t="shared" si="41"/>
        <v>0</v>
      </c>
      <c r="N231" s="45"/>
      <c r="O231" s="44">
        <f t="shared" si="42"/>
        <v>0</v>
      </c>
      <c r="P231" s="170" t="str">
        <f t="shared" si="40"/>
        <v/>
      </c>
    </row>
    <row r="232" spans="1:16" ht="23.4" hidden="1" outlineLevel="2" x14ac:dyDescent="0.25">
      <c r="A232" s="36" t="s">
        <v>193</v>
      </c>
      <c r="B232" s="56"/>
      <c r="C232" s="34" t="s">
        <v>311</v>
      </c>
      <c r="D232" s="40" t="s">
        <v>167</v>
      </c>
      <c r="E232" s="207"/>
      <c r="F232" s="54" t="s">
        <v>312</v>
      </c>
      <c r="G232" s="56" t="s">
        <v>6</v>
      </c>
      <c r="H232" s="38"/>
      <c r="I232" s="38"/>
      <c r="J232" s="43">
        <v>2157338</v>
      </c>
      <c r="K232" s="43"/>
      <c r="L232" s="43"/>
      <c r="M232" s="43">
        <f t="shared" si="41"/>
        <v>0</v>
      </c>
      <c r="N232" s="45"/>
      <c r="O232" s="44">
        <f t="shared" si="42"/>
        <v>0</v>
      </c>
      <c r="P232" s="170" t="str">
        <f t="shared" si="40"/>
        <v/>
      </c>
    </row>
    <row r="233" spans="1:16" ht="12" outlineLevel="1" collapsed="1" x14ac:dyDescent="0.25">
      <c r="A233" s="59" t="s">
        <v>313</v>
      </c>
      <c r="B233" s="56"/>
      <c r="C233" s="34"/>
      <c r="D233" s="40"/>
      <c r="E233" s="207"/>
      <c r="F233" s="54"/>
      <c r="G233" s="56"/>
      <c r="H233" s="38"/>
      <c r="I233" s="38"/>
      <c r="J233" s="43">
        <f t="shared" ref="J233:O233" si="47">SUBTOTAL(9,J92:J232)</f>
        <v>1647905211</v>
      </c>
      <c r="K233" s="43">
        <f t="shared" si="47"/>
        <v>0</v>
      </c>
      <c r="L233" s="43">
        <f t="shared" si="47"/>
        <v>0</v>
      </c>
      <c r="M233" s="43">
        <f t="shared" si="47"/>
        <v>0</v>
      </c>
      <c r="N233" s="43">
        <f t="shared" si="47"/>
        <v>0</v>
      </c>
      <c r="O233" s="43">
        <f t="shared" si="47"/>
        <v>0</v>
      </c>
      <c r="P233" s="170">
        <f>SUBTOTAL(9,P92:P232)</f>
        <v>0</v>
      </c>
    </row>
    <row r="234" spans="1:16" ht="12" hidden="1" outlineLevel="2" x14ac:dyDescent="0.25">
      <c r="A234" s="36" t="s">
        <v>314</v>
      </c>
      <c r="B234" s="56"/>
      <c r="C234" s="34">
        <v>16.585000000000001</v>
      </c>
      <c r="D234" s="40" t="s">
        <v>136</v>
      </c>
      <c r="E234" s="207"/>
      <c r="F234" s="54" t="s">
        <v>315</v>
      </c>
      <c r="G234" s="56" t="s">
        <v>6</v>
      </c>
      <c r="H234" s="38"/>
      <c r="I234" s="38"/>
      <c r="J234" s="43">
        <v>224474</v>
      </c>
      <c r="K234" s="43"/>
      <c r="L234" s="43"/>
      <c r="M234" s="43">
        <f t="shared" si="41"/>
        <v>0</v>
      </c>
      <c r="N234" s="45"/>
      <c r="O234" s="44">
        <f t="shared" si="42"/>
        <v>0</v>
      </c>
      <c r="P234" s="170" t="str">
        <f t="shared" si="40"/>
        <v/>
      </c>
    </row>
    <row r="235" spans="1:16" ht="23.4" hidden="1" outlineLevel="2" x14ac:dyDescent="0.25">
      <c r="A235" s="36" t="s">
        <v>314</v>
      </c>
      <c r="B235" s="56"/>
      <c r="C235" s="34">
        <v>93.242999999999995</v>
      </c>
      <c r="D235" s="40" t="s">
        <v>132</v>
      </c>
      <c r="E235" s="207"/>
      <c r="F235" s="54" t="s">
        <v>245</v>
      </c>
      <c r="G235" s="56" t="s">
        <v>6</v>
      </c>
      <c r="H235" s="38"/>
      <c r="I235" s="38"/>
      <c r="J235" s="43">
        <v>293548</v>
      </c>
      <c r="K235" s="43"/>
      <c r="L235" s="43"/>
      <c r="M235" s="43">
        <f>K235-L235</f>
        <v>0</v>
      </c>
      <c r="N235" s="46"/>
      <c r="O235" s="44">
        <f>IF(N235-L235&gt;0,N235-L235,0)</f>
        <v>0</v>
      </c>
      <c r="P235" s="170" t="str">
        <f t="shared" si="40"/>
        <v/>
      </c>
    </row>
    <row r="236" spans="1:16" ht="23.4" hidden="1" outlineLevel="2" x14ac:dyDescent="0.25">
      <c r="A236" s="36" t="s">
        <v>314</v>
      </c>
      <c r="B236" s="56"/>
      <c r="C236" s="34">
        <v>93.585999999999999</v>
      </c>
      <c r="D236" s="40" t="s">
        <v>132</v>
      </c>
      <c r="E236" s="207"/>
      <c r="F236" s="54" t="s">
        <v>316</v>
      </c>
      <c r="G236" s="56" t="s">
        <v>6</v>
      </c>
      <c r="H236" s="38"/>
      <c r="I236" s="38"/>
      <c r="J236" s="43">
        <v>165862</v>
      </c>
      <c r="K236" s="43"/>
      <c r="L236" s="43"/>
      <c r="M236" s="43">
        <f>K236-L236</f>
        <v>0</v>
      </c>
      <c r="N236" s="45"/>
      <c r="O236" s="44">
        <f>IF(N236-L236&gt;0,N236-L236,0)</f>
        <v>0</v>
      </c>
      <c r="P236" s="170" t="str">
        <f t="shared" si="40"/>
        <v/>
      </c>
    </row>
    <row r="237" spans="1:16" ht="12" outlineLevel="1" collapsed="1" x14ac:dyDescent="0.25">
      <c r="A237" s="59" t="s">
        <v>317</v>
      </c>
      <c r="B237" s="56"/>
      <c r="C237" s="34"/>
      <c r="D237" s="40"/>
      <c r="E237" s="207"/>
      <c r="F237" s="54"/>
      <c r="G237" s="56"/>
      <c r="H237" s="38"/>
      <c r="I237" s="38"/>
      <c r="J237" s="43">
        <f t="shared" ref="J237:O237" si="48">SUBTOTAL(9,J234:J236)</f>
        <v>683884</v>
      </c>
      <c r="K237" s="43">
        <f t="shared" si="48"/>
        <v>0</v>
      </c>
      <c r="L237" s="43">
        <f t="shared" si="48"/>
        <v>0</v>
      </c>
      <c r="M237" s="43">
        <f t="shared" si="48"/>
        <v>0</v>
      </c>
      <c r="N237" s="43">
        <f t="shared" si="48"/>
        <v>0</v>
      </c>
      <c r="O237" s="43">
        <f t="shared" si="48"/>
        <v>0</v>
      </c>
      <c r="P237" s="170">
        <f>SUBTOTAL(9,P234:P236)</f>
        <v>0</v>
      </c>
    </row>
    <row r="238" spans="1:16" ht="12" hidden="1" outlineLevel="2" x14ac:dyDescent="0.25">
      <c r="A238" s="36" t="s">
        <v>318</v>
      </c>
      <c r="B238" s="56"/>
      <c r="C238" s="34">
        <v>17.001999999999999</v>
      </c>
      <c r="D238" s="40" t="s">
        <v>209</v>
      </c>
      <c r="E238" s="207"/>
      <c r="F238" s="54" t="s">
        <v>319</v>
      </c>
      <c r="G238" s="56" t="s">
        <v>6</v>
      </c>
      <c r="H238" s="38"/>
      <c r="I238" s="38"/>
      <c r="J238" s="43">
        <v>808594</v>
      </c>
      <c r="K238" s="43"/>
      <c r="L238" s="43"/>
      <c r="M238" s="43">
        <f>K238-L238</f>
        <v>0</v>
      </c>
      <c r="N238" s="46"/>
      <c r="O238" s="44">
        <f>IF(N238-L238&gt;0,N238-L238,0)</f>
        <v>0</v>
      </c>
      <c r="P238" s="170" t="str">
        <f t="shared" si="40"/>
        <v/>
      </c>
    </row>
    <row r="239" spans="1:16" ht="23.4" hidden="1" outlineLevel="2" x14ac:dyDescent="0.25">
      <c r="A239" s="36" t="s">
        <v>318</v>
      </c>
      <c r="B239" s="56"/>
      <c r="C239" s="34">
        <v>97.05</v>
      </c>
      <c r="D239" s="40" t="s">
        <v>371</v>
      </c>
      <c r="E239" s="207"/>
      <c r="F239" s="54" t="s">
        <v>503</v>
      </c>
      <c r="G239" s="56" t="s">
        <v>6</v>
      </c>
      <c r="H239" s="38"/>
      <c r="I239" s="38"/>
      <c r="J239" s="175">
        <v>56069014</v>
      </c>
      <c r="K239" s="43"/>
      <c r="L239" s="43"/>
      <c r="M239" s="43">
        <f>K239-L239</f>
        <v>0</v>
      </c>
      <c r="N239" s="46"/>
      <c r="O239" s="44">
        <f>IF(N239-L239&gt;0,N239-L239,0)</f>
        <v>0</v>
      </c>
      <c r="P239" s="170" t="str">
        <f t="shared" si="40"/>
        <v/>
      </c>
    </row>
    <row r="240" spans="1:16" ht="12" hidden="1" outlineLevel="2" x14ac:dyDescent="0.25">
      <c r="A240" s="36" t="s">
        <v>318</v>
      </c>
      <c r="B240" s="56"/>
      <c r="C240" s="34">
        <v>17.004999999999999</v>
      </c>
      <c r="D240" s="40" t="s">
        <v>209</v>
      </c>
      <c r="E240" s="207"/>
      <c r="F240" s="54" t="s">
        <v>320</v>
      </c>
      <c r="G240" s="56" t="s">
        <v>6</v>
      </c>
      <c r="H240" s="38"/>
      <c r="I240" s="38"/>
      <c r="J240" s="43">
        <v>41756</v>
      </c>
      <c r="K240" s="43"/>
      <c r="L240" s="43"/>
      <c r="M240" s="43">
        <f>K240-L240</f>
        <v>0</v>
      </c>
      <c r="N240" s="46"/>
      <c r="O240" s="44">
        <f>IF(N240-L240&gt;0,N240-L240,0)</f>
        <v>0</v>
      </c>
      <c r="P240" s="170" t="str">
        <f t="shared" si="40"/>
        <v/>
      </c>
    </row>
    <row r="241" spans="1:16" ht="12" hidden="1" outlineLevel="2" x14ac:dyDescent="0.25">
      <c r="A241" s="36" t="s">
        <v>318</v>
      </c>
      <c r="B241" s="56"/>
      <c r="C241" s="34">
        <v>17.207000000000001</v>
      </c>
      <c r="D241" s="40" t="s">
        <v>209</v>
      </c>
      <c r="E241" s="207"/>
      <c r="F241" s="54" t="s">
        <v>321</v>
      </c>
      <c r="G241" s="56" t="s">
        <v>6</v>
      </c>
      <c r="H241" s="38"/>
      <c r="I241" s="14"/>
      <c r="J241" s="43">
        <v>2630180</v>
      </c>
      <c r="K241" s="43"/>
      <c r="L241" s="43"/>
      <c r="M241" s="43">
        <f t="shared" ref="M241:M268" si="49">K241-L241</f>
        <v>0</v>
      </c>
      <c r="N241" s="46"/>
      <c r="O241" s="44">
        <f t="shared" ref="O241:O268" si="50">IF(N241-L241&gt;0,N241-L241,0)</f>
        <v>0</v>
      </c>
      <c r="P241" s="170" t="str">
        <f t="shared" si="40"/>
        <v/>
      </c>
    </row>
    <row r="242" spans="1:16" ht="12" hidden="1" outlineLevel="2" x14ac:dyDescent="0.25">
      <c r="A242" s="36" t="s">
        <v>318</v>
      </c>
      <c r="B242" s="56"/>
      <c r="C242" s="34">
        <v>17.225000000000001</v>
      </c>
      <c r="D242" s="40" t="s">
        <v>209</v>
      </c>
      <c r="E242" s="207"/>
      <c r="F242" s="54" t="s">
        <v>322</v>
      </c>
      <c r="G242" s="56" t="s">
        <v>6</v>
      </c>
      <c r="H242" s="38"/>
      <c r="I242" s="14"/>
      <c r="J242" s="175">
        <v>895432300</v>
      </c>
      <c r="K242" s="43"/>
      <c r="L242" s="43"/>
      <c r="M242" s="43">
        <f t="shared" si="49"/>
        <v>0</v>
      </c>
      <c r="N242" s="46"/>
      <c r="O242" s="44">
        <f t="shared" si="50"/>
        <v>0</v>
      </c>
      <c r="P242" s="170" t="str">
        <f t="shared" si="40"/>
        <v/>
      </c>
    </row>
    <row r="243" spans="1:16" ht="13.2" hidden="1" outlineLevel="2" x14ac:dyDescent="0.25">
      <c r="A243" s="36" t="s">
        <v>318</v>
      </c>
      <c r="B243" s="56"/>
      <c r="C243" s="34">
        <v>17.245000000000001</v>
      </c>
      <c r="D243" s="40" t="s">
        <v>209</v>
      </c>
      <c r="E243" s="207"/>
      <c r="F243" s="54" t="s">
        <v>323</v>
      </c>
      <c r="G243" s="56" t="s">
        <v>6</v>
      </c>
      <c r="H243" s="38"/>
      <c r="I243" s="17"/>
      <c r="J243" s="43">
        <v>324495</v>
      </c>
      <c r="K243" s="43"/>
      <c r="L243" s="43"/>
      <c r="M243" s="43">
        <f t="shared" si="49"/>
        <v>0</v>
      </c>
      <c r="N243" s="46"/>
      <c r="O243" s="44">
        <f t="shared" si="50"/>
        <v>0</v>
      </c>
      <c r="P243" s="170" t="str">
        <f t="shared" si="40"/>
        <v/>
      </c>
    </row>
    <row r="244" spans="1:16" ht="12" hidden="1" outlineLevel="2" x14ac:dyDescent="0.25">
      <c r="A244" s="36" t="s">
        <v>318</v>
      </c>
      <c r="B244" s="56"/>
      <c r="C244" s="34">
        <v>17.257999999999999</v>
      </c>
      <c r="D244" s="40" t="s">
        <v>209</v>
      </c>
      <c r="E244" s="207"/>
      <c r="F244" s="54" t="s">
        <v>324</v>
      </c>
      <c r="G244" s="56" t="s">
        <v>6</v>
      </c>
      <c r="H244" s="38"/>
      <c r="I244" s="38"/>
      <c r="J244" s="43">
        <v>1773863</v>
      </c>
      <c r="K244" s="43"/>
      <c r="L244" s="43"/>
      <c r="M244" s="43">
        <f t="shared" si="49"/>
        <v>0</v>
      </c>
      <c r="N244" s="46"/>
      <c r="O244" s="44">
        <f t="shared" si="50"/>
        <v>0</v>
      </c>
      <c r="P244" s="170" t="str">
        <f t="shared" si="40"/>
        <v/>
      </c>
    </row>
    <row r="245" spans="1:16" ht="12" hidden="1" outlineLevel="2" x14ac:dyDescent="0.25">
      <c r="A245" s="36" t="s">
        <v>318</v>
      </c>
      <c r="B245" s="56"/>
      <c r="C245" s="34">
        <v>17.259</v>
      </c>
      <c r="D245" s="40" t="s">
        <v>209</v>
      </c>
      <c r="E245" s="207"/>
      <c r="F245" s="54" t="s">
        <v>325</v>
      </c>
      <c r="G245" s="56" t="s">
        <v>6</v>
      </c>
      <c r="H245" s="38"/>
      <c r="I245" s="38"/>
      <c r="J245" s="43">
        <v>1922007</v>
      </c>
      <c r="K245" s="43"/>
      <c r="L245" s="43"/>
      <c r="M245" s="43">
        <f t="shared" si="49"/>
        <v>0</v>
      </c>
      <c r="N245" s="46"/>
      <c r="O245" s="44">
        <f t="shared" si="50"/>
        <v>0</v>
      </c>
      <c r="P245" s="170" t="str">
        <f t="shared" si="40"/>
        <v/>
      </c>
    </row>
    <row r="246" spans="1:16" ht="12" hidden="1" outlineLevel="2" x14ac:dyDescent="0.25">
      <c r="A246" s="36" t="s">
        <v>318</v>
      </c>
      <c r="B246" s="56"/>
      <c r="C246" s="34">
        <v>17.268000000000001</v>
      </c>
      <c r="D246" s="40" t="s">
        <v>209</v>
      </c>
      <c r="E246" s="207"/>
      <c r="F246" s="54" t="s">
        <v>326</v>
      </c>
      <c r="G246" s="56" t="s">
        <v>6</v>
      </c>
      <c r="H246" s="38"/>
      <c r="I246" s="38"/>
      <c r="J246" s="43">
        <v>565</v>
      </c>
      <c r="K246" s="43"/>
      <c r="L246" s="43"/>
      <c r="M246" s="43">
        <f t="shared" si="49"/>
        <v>0</v>
      </c>
      <c r="N246" s="46"/>
      <c r="O246" s="44">
        <f t="shared" si="50"/>
        <v>0</v>
      </c>
      <c r="P246" s="170" t="str">
        <f t="shared" si="40"/>
        <v/>
      </c>
    </row>
    <row r="247" spans="1:16" ht="12" hidden="1" outlineLevel="2" x14ac:dyDescent="0.25">
      <c r="A247" s="36" t="s">
        <v>318</v>
      </c>
      <c r="B247" s="56"/>
      <c r="C247" s="34">
        <v>17.271000000000001</v>
      </c>
      <c r="D247" s="40" t="s">
        <v>209</v>
      </c>
      <c r="E247" s="207"/>
      <c r="F247" s="54" t="s">
        <v>327</v>
      </c>
      <c r="G247" s="56" t="s">
        <v>6</v>
      </c>
      <c r="H247" s="38"/>
      <c r="I247" s="38"/>
      <c r="J247" s="43">
        <v>102925</v>
      </c>
      <c r="K247" s="43"/>
      <c r="L247" s="43"/>
      <c r="M247" s="43">
        <f t="shared" si="49"/>
        <v>0</v>
      </c>
      <c r="N247" s="46"/>
      <c r="O247" s="44">
        <f t="shared" si="50"/>
        <v>0</v>
      </c>
      <c r="P247" s="170" t="str">
        <f t="shared" si="40"/>
        <v/>
      </c>
    </row>
    <row r="248" spans="1:16" ht="12" hidden="1" outlineLevel="2" x14ac:dyDescent="0.25">
      <c r="A248" s="36" t="s">
        <v>318</v>
      </c>
      <c r="B248" s="56"/>
      <c r="C248" s="34">
        <v>17.273</v>
      </c>
      <c r="D248" s="40" t="s">
        <v>209</v>
      </c>
      <c r="E248" s="207"/>
      <c r="F248" s="54" t="s">
        <v>328</v>
      </c>
      <c r="G248" s="56" t="s">
        <v>6</v>
      </c>
      <c r="H248" s="38"/>
      <c r="I248" s="38"/>
      <c r="J248" s="43">
        <v>174559</v>
      </c>
      <c r="K248" s="43"/>
      <c r="L248" s="43"/>
      <c r="M248" s="43">
        <f t="shared" si="49"/>
        <v>0</v>
      </c>
      <c r="N248" s="46"/>
      <c r="O248" s="44">
        <f t="shared" si="50"/>
        <v>0</v>
      </c>
      <c r="P248" s="170" t="str">
        <f t="shared" si="40"/>
        <v/>
      </c>
    </row>
    <row r="249" spans="1:16" ht="12" hidden="1" outlineLevel="2" x14ac:dyDescent="0.25">
      <c r="A249" s="36" t="s">
        <v>318</v>
      </c>
      <c r="B249" s="56"/>
      <c r="C249" s="34">
        <v>17.277999999999999</v>
      </c>
      <c r="D249" s="40" t="s">
        <v>209</v>
      </c>
      <c r="E249" s="207"/>
      <c r="F249" s="54" t="s">
        <v>329</v>
      </c>
      <c r="G249" s="56" t="s">
        <v>6</v>
      </c>
      <c r="H249" s="38"/>
      <c r="I249" s="38"/>
      <c r="J249" s="43">
        <v>843095</v>
      </c>
      <c r="K249" s="43"/>
      <c r="L249" s="43"/>
      <c r="M249" s="43">
        <f t="shared" si="49"/>
        <v>0</v>
      </c>
      <c r="N249" s="46"/>
      <c r="O249" s="44">
        <f t="shared" si="50"/>
        <v>0</v>
      </c>
      <c r="P249" s="170" t="str">
        <f t="shared" si="40"/>
        <v/>
      </c>
    </row>
    <row r="250" spans="1:16" ht="12" hidden="1" outlineLevel="2" x14ac:dyDescent="0.25">
      <c r="A250" s="36" t="s">
        <v>318</v>
      </c>
      <c r="B250" s="56"/>
      <c r="C250" s="34">
        <v>17.285</v>
      </c>
      <c r="D250" s="40" t="s">
        <v>209</v>
      </c>
      <c r="E250" s="207"/>
      <c r="F250" s="54" t="s">
        <v>330</v>
      </c>
      <c r="G250" s="56" t="s">
        <v>6</v>
      </c>
      <c r="H250" s="38"/>
      <c r="I250" s="38"/>
      <c r="J250" s="43">
        <v>373343</v>
      </c>
      <c r="K250" s="43"/>
      <c r="L250" s="43"/>
      <c r="M250" s="43">
        <f t="shared" si="49"/>
        <v>0</v>
      </c>
      <c r="N250" s="46"/>
      <c r="O250" s="44">
        <f t="shared" si="50"/>
        <v>0</v>
      </c>
      <c r="P250" s="170" t="str">
        <f t="shared" si="40"/>
        <v/>
      </c>
    </row>
    <row r="251" spans="1:16" ht="12" hidden="1" outlineLevel="2" x14ac:dyDescent="0.25">
      <c r="A251" s="36" t="s">
        <v>318</v>
      </c>
      <c r="B251" s="56"/>
      <c r="C251" s="34">
        <v>17.503</v>
      </c>
      <c r="D251" s="40" t="s">
        <v>209</v>
      </c>
      <c r="E251" s="207"/>
      <c r="F251" s="54" t="s">
        <v>331</v>
      </c>
      <c r="G251" s="56" t="s">
        <v>6</v>
      </c>
      <c r="H251" s="38"/>
      <c r="I251" s="38"/>
      <c r="J251" s="43">
        <v>773302</v>
      </c>
      <c r="K251" s="43"/>
      <c r="L251" s="43"/>
      <c r="M251" s="43">
        <f t="shared" si="49"/>
        <v>0</v>
      </c>
      <c r="N251" s="46"/>
      <c r="O251" s="44">
        <f t="shared" si="50"/>
        <v>0</v>
      </c>
      <c r="P251" s="170" t="str">
        <f t="shared" si="40"/>
        <v/>
      </c>
    </row>
    <row r="252" spans="1:16" ht="12" hidden="1" outlineLevel="2" x14ac:dyDescent="0.25">
      <c r="A252" s="36" t="s">
        <v>318</v>
      </c>
      <c r="B252" s="56"/>
      <c r="C252" s="34">
        <v>17.504000000000001</v>
      </c>
      <c r="D252" s="40" t="s">
        <v>209</v>
      </c>
      <c r="E252" s="207"/>
      <c r="F252" s="54" t="s">
        <v>332</v>
      </c>
      <c r="G252" s="56" t="s">
        <v>6</v>
      </c>
      <c r="H252" s="38"/>
      <c r="I252" s="38"/>
      <c r="J252" s="43">
        <v>579427</v>
      </c>
      <c r="K252" s="43"/>
      <c r="L252" s="43"/>
      <c r="M252" s="43">
        <f t="shared" si="49"/>
        <v>0</v>
      </c>
      <c r="N252" s="46"/>
      <c r="O252" s="44">
        <f t="shared" si="50"/>
        <v>0</v>
      </c>
      <c r="P252" s="170" t="str">
        <f t="shared" si="40"/>
        <v/>
      </c>
    </row>
    <row r="253" spans="1:16" ht="12" hidden="1" outlineLevel="2" x14ac:dyDescent="0.25">
      <c r="A253" s="36" t="s">
        <v>318</v>
      </c>
      <c r="B253" s="56"/>
      <c r="C253" s="34">
        <v>17.600000000000001</v>
      </c>
      <c r="D253" s="40" t="s">
        <v>209</v>
      </c>
      <c r="E253" s="207"/>
      <c r="F253" s="54" t="s">
        <v>333</v>
      </c>
      <c r="G253" s="56" t="s">
        <v>6</v>
      </c>
      <c r="H253" s="38"/>
      <c r="I253" s="38"/>
      <c r="J253" s="43">
        <v>103748</v>
      </c>
      <c r="K253" s="43"/>
      <c r="L253" s="43"/>
      <c r="M253" s="43">
        <f t="shared" si="49"/>
        <v>0</v>
      </c>
      <c r="N253" s="46"/>
      <c r="O253" s="44">
        <f t="shared" si="50"/>
        <v>0</v>
      </c>
      <c r="P253" s="170" t="str">
        <f t="shared" si="40"/>
        <v/>
      </c>
    </row>
    <row r="254" spans="1:16" ht="12" hidden="1" outlineLevel="2" x14ac:dyDescent="0.25">
      <c r="A254" s="36" t="s">
        <v>318</v>
      </c>
      <c r="B254" s="56"/>
      <c r="C254" s="34">
        <v>17.72</v>
      </c>
      <c r="D254" s="40" t="s">
        <v>209</v>
      </c>
      <c r="E254" s="207"/>
      <c r="F254" s="54" t="s">
        <v>334</v>
      </c>
      <c r="G254" s="56" t="s">
        <v>6</v>
      </c>
      <c r="H254" s="38"/>
      <c r="I254" s="38"/>
      <c r="J254" s="43">
        <v>2079140</v>
      </c>
      <c r="K254" s="43"/>
      <c r="L254" s="43"/>
      <c r="M254" s="43">
        <f t="shared" si="49"/>
        <v>0</v>
      </c>
      <c r="N254" s="46"/>
      <c r="O254" s="44">
        <f t="shared" si="50"/>
        <v>0</v>
      </c>
      <c r="P254" s="170" t="str">
        <f t="shared" si="40"/>
        <v/>
      </c>
    </row>
    <row r="255" spans="1:16" ht="12" hidden="1" outlineLevel="2" x14ac:dyDescent="0.25">
      <c r="A255" s="36" t="s">
        <v>318</v>
      </c>
      <c r="B255" s="56"/>
      <c r="C255" s="34">
        <v>17.800999999999998</v>
      </c>
      <c r="D255" s="40" t="s">
        <v>209</v>
      </c>
      <c r="E255" s="207"/>
      <c r="F255" s="39" t="s">
        <v>335</v>
      </c>
      <c r="G255" s="56" t="s">
        <v>6</v>
      </c>
      <c r="H255" s="38"/>
      <c r="I255" s="38"/>
      <c r="J255" s="43">
        <v>530505</v>
      </c>
      <c r="K255" s="43"/>
      <c r="L255" s="43"/>
      <c r="M255" s="43">
        <f t="shared" si="49"/>
        <v>0</v>
      </c>
      <c r="N255" s="46"/>
      <c r="O255" s="44">
        <f t="shared" si="50"/>
        <v>0</v>
      </c>
      <c r="P255" s="170" t="str">
        <f t="shared" si="40"/>
        <v/>
      </c>
    </row>
    <row r="256" spans="1:16" ht="12" outlineLevel="1" collapsed="1" x14ac:dyDescent="0.25">
      <c r="A256" s="59" t="s">
        <v>336</v>
      </c>
      <c r="B256" s="56"/>
      <c r="C256" s="34"/>
      <c r="D256" s="40"/>
      <c r="E256" s="207"/>
      <c r="F256" s="39"/>
      <c r="G256" s="56"/>
      <c r="H256" s="38"/>
      <c r="I256" s="38"/>
      <c r="J256" s="43">
        <f t="shared" ref="J256:O256" si="51">SUBTOTAL(9,J238:J255)</f>
        <v>964562818</v>
      </c>
      <c r="K256" s="43">
        <f t="shared" si="51"/>
        <v>0</v>
      </c>
      <c r="L256" s="43">
        <f t="shared" si="51"/>
        <v>0</v>
      </c>
      <c r="M256" s="43">
        <f t="shared" si="51"/>
        <v>0</v>
      </c>
      <c r="N256" s="43">
        <f t="shared" si="51"/>
        <v>0</v>
      </c>
      <c r="O256" s="43">
        <f t="shared" si="51"/>
        <v>0</v>
      </c>
      <c r="P256" s="170">
        <f>SUBTOTAL(9,P238:P255)</f>
        <v>0</v>
      </c>
    </row>
    <row r="257" spans="1:16" ht="23.4" hidden="1" outlineLevel="2" x14ac:dyDescent="0.25">
      <c r="A257" s="36" t="s">
        <v>337</v>
      </c>
      <c r="B257" s="56"/>
      <c r="C257" s="34">
        <v>45.31</v>
      </c>
      <c r="D257" s="40" t="s">
        <v>338</v>
      </c>
      <c r="E257" s="207"/>
      <c r="F257" s="39" t="s">
        <v>339</v>
      </c>
      <c r="G257" s="56" t="s">
        <v>6</v>
      </c>
      <c r="H257" s="38"/>
      <c r="I257" s="38"/>
      <c r="J257" s="43">
        <v>1217296</v>
      </c>
      <c r="K257" s="43"/>
      <c r="L257" s="43"/>
      <c r="M257" s="43"/>
      <c r="N257" s="46"/>
      <c r="O257" s="44"/>
      <c r="P257" s="170"/>
    </row>
    <row r="258" spans="1:16" ht="12" outlineLevel="1" collapsed="1" x14ac:dyDescent="0.25">
      <c r="A258" s="59" t="s">
        <v>340</v>
      </c>
      <c r="B258" s="56"/>
      <c r="C258" s="34"/>
      <c r="D258" s="40"/>
      <c r="E258" s="207"/>
      <c r="F258" s="39"/>
      <c r="G258" s="56"/>
      <c r="H258" s="38"/>
      <c r="I258" s="38"/>
      <c r="J258" s="43">
        <f t="shared" ref="J258:O258" si="52">SUBTOTAL(9,J257:J257)</f>
        <v>1217296</v>
      </c>
      <c r="K258" s="43">
        <f t="shared" si="52"/>
        <v>0</v>
      </c>
      <c r="L258" s="43">
        <f t="shared" si="52"/>
        <v>0</v>
      </c>
      <c r="M258" s="43">
        <f t="shared" si="52"/>
        <v>0</v>
      </c>
      <c r="N258" s="43">
        <f t="shared" si="52"/>
        <v>0</v>
      </c>
      <c r="O258" s="43">
        <f t="shared" si="52"/>
        <v>0</v>
      </c>
      <c r="P258" s="170">
        <f>SUBTOTAL(9,P257:P257)</f>
        <v>0</v>
      </c>
    </row>
    <row r="259" spans="1:16" ht="12" hidden="1" outlineLevel="2" x14ac:dyDescent="0.25">
      <c r="A259" s="18" t="s">
        <v>341</v>
      </c>
      <c r="B259" s="56"/>
      <c r="C259" s="34">
        <v>12.4</v>
      </c>
      <c r="D259" s="40" t="s">
        <v>102</v>
      </c>
      <c r="E259" s="207"/>
      <c r="F259" s="39" t="s">
        <v>504</v>
      </c>
      <c r="G259" s="56" t="s">
        <v>6</v>
      </c>
      <c r="H259" s="38"/>
      <c r="I259" s="38"/>
      <c r="J259" s="43">
        <v>10073167</v>
      </c>
      <c r="K259" s="43"/>
      <c r="L259" s="43"/>
      <c r="M259" s="43">
        <f t="shared" si="49"/>
        <v>0</v>
      </c>
      <c r="N259" s="46"/>
      <c r="O259" s="44">
        <f t="shared" si="50"/>
        <v>0</v>
      </c>
      <c r="P259" s="170" t="str">
        <f t="shared" si="40"/>
        <v/>
      </c>
    </row>
    <row r="260" spans="1:16" ht="12" hidden="1" outlineLevel="2" x14ac:dyDescent="0.25">
      <c r="A260" s="18" t="s">
        <v>341</v>
      </c>
      <c r="B260" s="56"/>
      <c r="C260" s="34">
        <v>12.401</v>
      </c>
      <c r="D260" s="40" t="s">
        <v>102</v>
      </c>
      <c r="E260" s="207"/>
      <c r="F260" s="41" t="s">
        <v>342</v>
      </c>
      <c r="G260" s="56" t="s">
        <v>6</v>
      </c>
      <c r="H260" s="38"/>
      <c r="I260" s="38"/>
      <c r="J260" s="43">
        <v>24016985</v>
      </c>
      <c r="K260" s="43"/>
      <c r="L260" s="43"/>
      <c r="M260" s="43">
        <f t="shared" si="49"/>
        <v>0</v>
      </c>
      <c r="N260" s="46"/>
      <c r="O260" s="44">
        <f t="shared" si="50"/>
        <v>0</v>
      </c>
      <c r="P260" s="170" t="str">
        <f t="shared" si="40"/>
        <v/>
      </c>
    </row>
    <row r="261" spans="1:16" ht="12" hidden="1" outlineLevel="2" x14ac:dyDescent="0.25">
      <c r="A261" s="18" t="s">
        <v>341</v>
      </c>
      <c r="B261" s="56"/>
      <c r="C261" s="34">
        <v>12.404</v>
      </c>
      <c r="D261" s="40" t="s">
        <v>102</v>
      </c>
      <c r="E261" s="207"/>
      <c r="F261" s="41" t="s">
        <v>343</v>
      </c>
      <c r="G261" s="56" t="s">
        <v>6</v>
      </c>
      <c r="H261" s="38"/>
      <c r="I261" s="38"/>
      <c r="J261" s="43">
        <v>847876</v>
      </c>
      <c r="K261" s="43"/>
      <c r="L261" s="43"/>
      <c r="M261" s="43">
        <f t="shared" si="49"/>
        <v>0</v>
      </c>
      <c r="N261" s="46"/>
      <c r="O261" s="44">
        <f t="shared" si="50"/>
        <v>0</v>
      </c>
      <c r="P261" s="170" t="str">
        <f t="shared" si="40"/>
        <v/>
      </c>
    </row>
    <row r="262" spans="1:16" ht="23.4" hidden="1" outlineLevel="2" x14ac:dyDescent="0.25">
      <c r="A262" s="18" t="s">
        <v>341</v>
      </c>
      <c r="B262" s="56"/>
      <c r="C262" s="34">
        <v>64.028000000000006</v>
      </c>
      <c r="D262" s="40" t="s">
        <v>344</v>
      </c>
      <c r="E262" s="207"/>
      <c r="F262" s="54" t="s">
        <v>345</v>
      </c>
      <c r="G262" s="56" t="s">
        <v>6</v>
      </c>
      <c r="H262" s="38"/>
      <c r="I262" s="38"/>
      <c r="J262" s="43">
        <v>90658</v>
      </c>
      <c r="K262" s="43"/>
      <c r="L262" s="43"/>
      <c r="M262" s="43">
        <f t="shared" si="49"/>
        <v>0</v>
      </c>
      <c r="N262" s="46"/>
      <c r="O262" s="44">
        <f t="shared" si="50"/>
        <v>0</v>
      </c>
      <c r="P262" s="170" t="str">
        <f t="shared" si="40"/>
        <v/>
      </c>
    </row>
    <row r="263" spans="1:16" ht="12" outlineLevel="1" collapsed="1" x14ac:dyDescent="0.25">
      <c r="A263" s="60" t="s">
        <v>346</v>
      </c>
      <c r="B263" s="56"/>
      <c r="C263" s="34"/>
      <c r="D263" s="40"/>
      <c r="E263" s="207"/>
      <c r="F263" s="54"/>
      <c r="G263" s="56"/>
      <c r="H263" s="38"/>
      <c r="I263" s="38"/>
      <c r="J263" s="43">
        <f>SUBTOTAL(9,J259:J262)</f>
        <v>35028686</v>
      </c>
      <c r="K263" s="43">
        <f t="shared" ref="K263:O263" si="53">SUBTOTAL(9,K259:K262)</f>
        <v>0</v>
      </c>
      <c r="L263" s="43">
        <f t="shared" si="53"/>
        <v>0</v>
      </c>
      <c r="M263" s="43">
        <f t="shared" si="53"/>
        <v>0</v>
      </c>
      <c r="N263" s="43">
        <f t="shared" si="53"/>
        <v>0</v>
      </c>
      <c r="O263" s="43">
        <f t="shared" si="53"/>
        <v>0</v>
      </c>
      <c r="P263" s="170">
        <f>SUBTOTAL(9,P259:P262)</f>
        <v>0</v>
      </c>
    </row>
    <row r="264" spans="1:16" ht="23.4" hidden="1" outlineLevel="2" x14ac:dyDescent="0.25">
      <c r="A264" s="18" t="s">
        <v>347</v>
      </c>
      <c r="B264" s="56"/>
      <c r="C264" s="34">
        <v>10.691000000000001</v>
      </c>
      <c r="D264" s="40" t="s">
        <v>119</v>
      </c>
      <c r="E264" s="207"/>
      <c r="F264" s="54" t="s">
        <v>348</v>
      </c>
      <c r="G264" s="56" t="s">
        <v>6</v>
      </c>
      <c r="H264" s="38"/>
      <c r="I264" s="38"/>
      <c r="J264" s="175">
        <f>3352+68</f>
        <v>3420</v>
      </c>
      <c r="K264" s="43"/>
      <c r="L264" s="43"/>
      <c r="M264" s="43">
        <f t="shared" si="49"/>
        <v>0</v>
      </c>
      <c r="N264" s="46"/>
      <c r="O264" s="44">
        <f t="shared" si="50"/>
        <v>0</v>
      </c>
      <c r="P264" s="170" t="str">
        <f t="shared" si="40"/>
        <v/>
      </c>
    </row>
    <row r="265" spans="1:16" ht="23.4" hidden="1" outlineLevel="2" x14ac:dyDescent="0.25">
      <c r="A265" s="18" t="s">
        <v>347</v>
      </c>
      <c r="B265" s="56"/>
      <c r="C265" s="34">
        <v>10.932</v>
      </c>
      <c r="D265" s="40" t="s">
        <v>119</v>
      </c>
      <c r="E265" s="207"/>
      <c r="F265" s="41" t="s">
        <v>349</v>
      </c>
      <c r="G265" s="56" t="s">
        <v>6</v>
      </c>
      <c r="H265" s="38"/>
      <c r="I265" s="38"/>
      <c r="J265" s="175">
        <v>226520</v>
      </c>
      <c r="K265" s="43"/>
      <c r="L265" s="43"/>
      <c r="M265" s="43">
        <f t="shared" si="49"/>
        <v>0</v>
      </c>
      <c r="N265" s="46"/>
      <c r="O265" s="44">
        <f t="shared" si="50"/>
        <v>0</v>
      </c>
      <c r="P265" s="170" t="str">
        <f t="shared" ref="P265:P324" si="54">IF(O265&lt;&gt;0,"SUBRECIPIENT EXPENSES CANNOT EXCEED COLUMN 11","")</f>
        <v/>
      </c>
    </row>
    <row r="266" spans="1:16" ht="23.4" hidden="1" outlineLevel="2" x14ac:dyDescent="0.25">
      <c r="A266" s="18" t="s">
        <v>347</v>
      </c>
      <c r="B266" s="56"/>
      <c r="C266" s="34">
        <v>12.113</v>
      </c>
      <c r="D266" s="40" t="s">
        <v>102</v>
      </c>
      <c r="E266" s="207"/>
      <c r="F266" s="54" t="s">
        <v>350</v>
      </c>
      <c r="G266" s="56" t="s">
        <v>6</v>
      </c>
      <c r="H266" s="38"/>
      <c r="I266" s="38"/>
      <c r="J266" s="175">
        <v>3979</v>
      </c>
      <c r="K266" s="43"/>
      <c r="L266" s="43"/>
      <c r="M266" s="43">
        <f t="shared" si="49"/>
        <v>0</v>
      </c>
      <c r="N266" s="46"/>
      <c r="O266" s="44">
        <f t="shared" si="50"/>
        <v>0</v>
      </c>
      <c r="P266" s="170" t="str">
        <f t="shared" si="54"/>
        <v/>
      </c>
    </row>
    <row r="267" spans="1:16" ht="23.4" hidden="1" outlineLevel="2" x14ac:dyDescent="0.25">
      <c r="A267" s="18" t="s">
        <v>347</v>
      </c>
      <c r="B267" s="56"/>
      <c r="C267" s="34">
        <v>15.608000000000001</v>
      </c>
      <c r="D267" s="40" t="s">
        <v>115</v>
      </c>
      <c r="E267" s="207"/>
      <c r="F267" s="54" t="s">
        <v>351</v>
      </c>
      <c r="G267" s="56" t="s">
        <v>6</v>
      </c>
      <c r="H267" s="38"/>
      <c r="I267" s="38"/>
      <c r="J267" s="175">
        <f>2567+26674</f>
        <v>29241</v>
      </c>
      <c r="K267" s="43"/>
      <c r="L267" s="43"/>
      <c r="M267" s="43">
        <f t="shared" si="49"/>
        <v>0</v>
      </c>
      <c r="N267" s="46"/>
      <c r="O267" s="44">
        <f t="shared" si="50"/>
        <v>0</v>
      </c>
      <c r="P267" s="170" t="str">
        <f t="shared" si="54"/>
        <v/>
      </c>
    </row>
    <row r="268" spans="1:16" ht="23.4" hidden="1" outlineLevel="2" x14ac:dyDescent="0.25">
      <c r="A268" s="18" t="s">
        <v>347</v>
      </c>
      <c r="B268" s="56"/>
      <c r="C268" s="34">
        <v>15.631</v>
      </c>
      <c r="D268" s="40" t="s">
        <v>115</v>
      </c>
      <c r="E268" s="207"/>
      <c r="F268" s="54" t="s">
        <v>505</v>
      </c>
      <c r="G268" s="56" t="s">
        <v>6</v>
      </c>
      <c r="H268" s="38"/>
      <c r="I268" s="38"/>
      <c r="J268" s="175">
        <v>30000</v>
      </c>
      <c r="K268" s="43"/>
      <c r="L268" s="43"/>
      <c r="M268" s="43">
        <f t="shared" si="49"/>
        <v>0</v>
      </c>
      <c r="N268" s="46"/>
      <c r="O268" s="44">
        <f t="shared" si="50"/>
        <v>0</v>
      </c>
      <c r="P268" s="170" t="str">
        <f t="shared" si="54"/>
        <v/>
      </c>
    </row>
    <row r="269" spans="1:16" ht="23.4" hidden="1" outlineLevel="2" x14ac:dyDescent="0.25">
      <c r="A269" s="18" t="s">
        <v>347</v>
      </c>
      <c r="B269" s="56"/>
      <c r="C269" s="34">
        <v>15.81</v>
      </c>
      <c r="D269" s="40" t="s">
        <v>115</v>
      </c>
      <c r="E269" s="207"/>
      <c r="F269" s="26" t="s">
        <v>352</v>
      </c>
      <c r="G269" s="56" t="s">
        <v>6</v>
      </c>
      <c r="H269" s="38"/>
      <c r="I269" s="38"/>
      <c r="J269" s="175">
        <f>75955-1945</f>
        <v>74010</v>
      </c>
      <c r="K269" s="43"/>
      <c r="L269" s="43"/>
      <c r="M269" s="42">
        <f t="shared" ref="M269:M279" si="55">K269-L269</f>
        <v>0</v>
      </c>
      <c r="N269" s="46"/>
      <c r="O269" s="44">
        <f t="shared" ref="O269:O279" si="56">IF(N269-L269&gt;0,N269-L269,0)</f>
        <v>0</v>
      </c>
      <c r="P269" s="170" t="str">
        <f t="shared" si="54"/>
        <v/>
      </c>
    </row>
    <row r="270" spans="1:16" ht="23.4" hidden="1" outlineLevel="2" x14ac:dyDescent="0.25">
      <c r="A270" s="18" t="s">
        <v>347</v>
      </c>
      <c r="B270" s="56"/>
      <c r="C270" s="34">
        <v>15.981</v>
      </c>
      <c r="D270" s="40" t="s">
        <v>115</v>
      </c>
      <c r="E270" s="207"/>
      <c r="F270" s="54" t="s">
        <v>353</v>
      </c>
      <c r="G270" s="56" t="s">
        <v>6</v>
      </c>
      <c r="H270" s="38"/>
      <c r="I270" s="38"/>
      <c r="J270" s="175">
        <v>55515</v>
      </c>
      <c r="K270" s="43"/>
      <c r="L270" s="43"/>
      <c r="M270" s="42">
        <f t="shared" si="55"/>
        <v>0</v>
      </c>
      <c r="N270" s="46"/>
      <c r="O270" s="44">
        <f t="shared" si="56"/>
        <v>0</v>
      </c>
      <c r="P270" s="170" t="str">
        <f t="shared" si="54"/>
        <v/>
      </c>
    </row>
    <row r="271" spans="1:16" ht="23.4" hidden="1" outlineLevel="2" x14ac:dyDescent="0.25">
      <c r="A271" s="18" t="s">
        <v>347</v>
      </c>
      <c r="B271" s="56"/>
      <c r="C271" s="34">
        <v>66.034000000000006</v>
      </c>
      <c r="D271" s="40" t="s">
        <v>107</v>
      </c>
      <c r="E271" s="207"/>
      <c r="F271" s="54" t="s">
        <v>354</v>
      </c>
      <c r="G271" s="56" t="s">
        <v>6</v>
      </c>
      <c r="H271" s="38"/>
      <c r="I271" s="38"/>
      <c r="J271" s="175">
        <v>256544</v>
      </c>
      <c r="K271" s="43"/>
      <c r="L271" s="43"/>
      <c r="M271" s="42">
        <f t="shared" ref="M271" si="57">K271-L271</f>
        <v>0</v>
      </c>
      <c r="N271" s="46"/>
      <c r="O271" s="44">
        <f t="shared" ref="O271" si="58">IF(N271-L271&gt;0,N271-L271,0)</f>
        <v>0</v>
      </c>
      <c r="P271" s="170"/>
    </row>
    <row r="272" spans="1:16" ht="23.4" hidden="1" outlineLevel="2" x14ac:dyDescent="0.25">
      <c r="A272" s="18" t="s">
        <v>347</v>
      </c>
      <c r="B272" s="56"/>
      <c r="C272" s="34">
        <v>66.040000000000006</v>
      </c>
      <c r="D272" s="40" t="s">
        <v>107</v>
      </c>
      <c r="E272" s="207"/>
      <c r="F272" s="54" t="s">
        <v>355</v>
      </c>
      <c r="G272" s="56" t="s">
        <v>6</v>
      </c>
      <c r="H272" s="38"/>
      <c r="I272" s="38"/>
      <c r="J272" s="175">
        <v>485524</v>
      </c>
      <c r="K272" s="43"/>
      <c r="L272" s="43"/>
      <c r="M272" s="42">
        <f t="shared" si="55"/>
        <v>0</v>
      </c>
      <c r="N272" s="46"/>
      <c r="O272" s="44">
        <f t="shared" si="56"/>
        <v>0</v>
      </c>
      <c r="P272" s="170" t="str">
        <f t="shared" si="54"/>
        <v/>
      </c>
    </row>
    <row r="273" spans="1:16" ht="23.4" hidden="1" outlineLevel="2" x14ac:dyDescent="0.25">
      <c r="A273" s="18" t="s">
        <v>347</v>
      </c>
      <c r="B273" s="56"/>
      <c r="C273" s="34">
        <v>66.042000000000002</v>
      </c>
      <c r="D273" s="40" t="s">
        <v>107</v>
      </c>
      <c r="E273" s="207"/>
      <c r="F273" s="54" t="s">
        <v>356</v>
      </c>
      <c r="G273" s="56" t="s">
        <v>6</v>
      </c>
      <c r="H273" s="38"/>
      <c r="I273" s="38"/>
      <c r="J273" s="175">
        <v>156799</v>
      </c>
      <c r="K273" s="42"/>
      <c r="L273" s="43"/>
      <c r="M273" s="42">
        <f t="shared" si="55"/>
        <v>0</v>
      </c>
      <c r="N273" s="46"/>
      <c r="O273" s="44">
        <f t="shared" si="56"/>
        <v>0</v>
      </c>
      <c r="P273" s="170" t="str">
        <f t="shared" si="54"/>
        <v/>
      </c>
    </row>
    <row r="274" spans="1:16" ht="23.4" hidden="1" outlineLevel="2" x14ac:dyDescent="0.25">
      <c r="A274" s="18" t="s">
        <v>347</v>
      </c>
      <c r="B274" s="56"/>
      <c r="C274" s="204">
        <v>66.444000000000003</v>
      </c>
      <c r="D274" s="205" t="s">
        <v>107</v>
      </c>
      <c r="E274" s="209"/>
      <c r="F274" s="206" t="s">
        <v>506</v>
      </c>
      <c r="G274" s="56" t="s">
        <v>6</v>
      </c>
      <c r="H274" s="38"/>
      <c r="I274" s="38"/>
      <c r="J274" s="175">
        <v>180000</v>
      </c>
      <c r="K274" s="42"/>
      <c r="L274" s="43"/>
      <c r="M274" s="42">
        <f t="shared" si="55"/>
        <v>0</v>
      </c>
      <c r="N274" s="49"/>
      <c r="O274" s="44">
        <f t="shared" si="56"/>
        <v>0</v>
      </c>
      <c r="P274" s="170" t="str">
        <f t="shared" si="54"/>
        <v/>
      </c>
    </row>
    <row r="275" spans="1:16" ht="23.4" hidden="1" outlineLevel="2" x14ac:dyDescent="0.25">
      <c r="A275" s="18" t="s">
        <v>347</v>
      </c>
      <c r="B275" s="56"/>
      <c r="C275" s="34">
        <v>66.453999999999994</v>
      </c>
      <c r="D275" s="40" t="s">
        <v>107</v>
      </c>
      <c r="E275" s="207"/>
      <c r="F275" s="41" t="s">
        <v>357</v>
      </c>
      <c r="G275" s="56" t="s">
        <v>6</v>
      </c>
      <c r="H275" s="38"/>
      <c r="I275" s="38"/>
      <c r="J275" s="175">
        <v>94387</v>
      </c>
      <c r="K275" s="42"/>
      <c r="L275" s="43"/>
      <c r="M275" s="42">
        <f t="shared" si="55"/>
        <v>0</v>
      </c>
      <c r="N275" s="49"/>
      <c r="O275" s="44">
        <f t="shared" si="56"/>
        <v>0</v>
      </c>
      <c r="P275" s="170" t="str">
        <f t="shared" si="54"/>
        <v/>
      </c>
    </row>
    <row r="276" spans="1:16" ht="23.4" hidden="1" outlineLevel="2" x14ac:dyDescent="0.25">
      <c r="A276" s="18" t="s">
        <v>347</v>
      </c>
      <c r="B276" s="56"/>
      <c r="C276" s="34">
        <v>66.457999999999998</v>
      </c>
      <c r="D276" s="40" t="s">
        <v>107</v>
      </c>
      <c r="E276" s="207"/>
      <c r="F276" s="54" t="s">
        <v>358</v>
      </c>
      <c r="G276" s="56" t="s">
        <v>6</v>
      </c>
      <c r="H276" s="38"/>
      <c r="I276" s="38"/>
      <c r="J276" s="175">
        <v>12554833</v>
      </c>
      <c r="K276" s="42"/>
      <c r="L276" s="43"/>
      <c r="M276" s="42">
        <f t="shared" si="55"/>
        <v>0</v>
      </c>
      <c r="N276" s="49"/>
      <c r="O276" s="44">
        <f t="shared" si="56"/>
        <v>0</v>
      </c>
      <c r="P276" s="170" t="str">
        <f t="shared" si="54"/>
        <v/>
      </c>
    </row>
    <row r="277" spans="1:16" ht="23.4" hidden="1" outlineLevel="2" x14ac:dyDescent="0.25">
      <c r="A277" s="18" t="s">
        <v>347</v>
      </c>
      <c r="B277" s="56"/>
      <c r="C277" s="34">
        <v>66.460999999999999</v>
      </c>
      <c r="D277" s="40" t="s">
        <v>107</v>
      </c>
      <c r="E277" s="207"/>
      <c r="F277" s="54" t="s">
        <v>359</v>
      </c>
      <c r="G277" s="56" t="s">
        <v>6</v>
      </c>
      <c r="H277" s="38"/>
      <c r="I277" s="38"/>
      <c r="J277" s="175">
        <f>29189+96384+30346+13802</f>
        <v>169721</v>
      </c>
      <c r="K277" s="42"/>
      <c r="L277" s="43"/>
      <c r="M277" s="42">
        <f t="shared" si="55"/>
        <v>0</v>
      </c>
      <c r="N277" s="49"/>
      <c r="O277" s="44">
        <f t="shared" si="56"/>
        <v>0</v>
      </c>
      <c r="P277" s="170" t="str">
        <f t="shared" si="54"/>
        <v/>
      </c>
    </row>
    <row r="278" spans="1:16" ht="23.4" hidden="1" outlineLevel="2" x14ac:dyDescent="0.25">
      <c r="A278" s="18" t="s">
        <v>347</v>
      </c>
      <c r="B278" s="56"/>
      <c r="C278" s="34">
        <v>66.468000000000004</v>
      </c>
      <c r="D278" s="40" t="s">
        <v>107</v>
      </c>
      <c r="E278" s="207"/>
      <c r="F278" s="54" t="s">
        <v>360</v>
      </c>
      <c r="G278" s="56" t="s">
        <v>6</v>
      </c>
      <c r="H278" s="38"/>
      <c r="I278" s="38"/>
      <c r="J278" s="175">
        <v>9913330</v>
      </c>
      <c r="K278" s="42"/>
      <c r="L278" s="43"/>
      <c r="M278" s="42">
        <f t="shared" si="55"/>
        <v>0</v>
      </c>
      <c r="N278" s="49"/>
      <c r="O278" s="44">
        <f t="shared" si="56"/>
        <v>0</v>
      </c>
      <c r="P278" s="170" t="str">
        <f t="shared" si="54"/>
        <v/>
      </c>
    </row>
    <row r="279" spans="1:16" ht="23.4" hidden="1" outlineLevel="2" x14ac:dyDescent="0.25">
      <c r="A279" s="18" t="s">
        <v>347</v>
      </c>
      <c r="B279" s="56"/>
      <c r="C279" s="34">
        <v>66.480999999999995</v>
      </c>
      <c r="D279" s="40" t="s">
        <v>107</v>
      </c>
      <c r="E279" s="207"/>
      <c r="F279" s="54" t="s">
        <v>361</v>
      </c>
      <c r="G279" s="56" t="s">
        <v>6</v>
      </c>
      <c r="H279" s="38"/>
      <c r="I279" s="38"/>
      <c r="J279" s="175">
        <v>3634744</v>
      </c>
      <c r="K279" s="42"/>
      <c r="L279" s="43"/>
      <c r="M279" s="42">
        <f t="shared" si="55"/>
        <v>0</v>
      </c>
      <c r="N279" s="49"/>
      <c r="O279" s="44">
        <f t="shared" si="56"/>
        <v>0</v>
      </c>
      <c r="P279" s="170" t="str">
        <f t="shared" si="54"/>
        <v/>
      </c>
    </row>
    <row r="280" spans="1:16" ht="23.4" hidden="1" outlineLevel="2" x14ac:dyDescent="0.25">
      <c r="A280" s="18" t="s">
        <v>347</v>
      </c>
      <c r="B280" s="56"/>
      <c r="C280" s="34">
        <v>66.605000000000004</v>
      </c>
      <c r="D280" s="40" t="s">
        <v>107</v>
      </c>
      <c r="E280" s="207"/>
      <c r="F280" s="54" t="s">
        <v>362</v>
      </c>
      <c r="G280" s="56" t="s">
        <v>6</v>
      </c>
      <c r="H280" s="38"/>
      <c r="I280" s="38"/>
      <c r="J280" s="175">
        <v>5122302</v>
      </c>
      <c r="K280" s="43"/>
      <c r="L280" s="43"/>
      <c r="M280" s="43">
        <f t="shared" ref="M280:M287" si="59">K280-L280</f>
        <v>0</v>
      </c>
      <c r="N280" s="46"/>
      <c r="O280" s="44">
        <f t="shared" ref="O280:O287" si="60">IF(N280-L280&gt;0,N280-L280,0)</f>
        <v>0</v>
      </c>
      <c r="P280" s="170" t="str">
        <f t="shared" si="54"/>
        <v/>
      </c>
    </row>
    <row r="281" spans="1:16" ht="23.4" hidden="1" outlineLevel="2" x14ac:dyDescent="0.25">
      <c r="A281" s="18" t="s">
        <v>347</v>
      </c>
      <c r="B281" s="56"/>
      <c r="C281" s="34">
        <v>66.608000000000004</v>
      </c>
      <c r="D281" s="40" t="s">
        <v>107</v>
      </c>
      <c r="E281" s="207"/>
      <c r="F281" s="54" t="s">
        <v>363</v>
      </c>
      <c r="G281" s="56" t="s">
        <v>6</v>
      </c>
      <c r="H281" s="38"/>
      <c r="I281" s="38"/>
      <c r="J281" s="175">
        <v>13857</v>
      </c>
      <c r="K281" s="43"/>
      <c r="L281" s="43"/>
      <c r="M281" s="43">
        <f t="shared" ref="M281" si="61">K281-L281</f>
        <v>0</v>
      </c>
      <c r="N281" s="46"/>
      <c r="O281" s="44">
        <f t="shared" ref="O281" si="62">IF(N281-L281&gt;0,N281-L281,0)</f>
        <v>0</v>
      </c>
      <c r="P281" s="170"/>
    </row>
    <row r="282" spans="1:16" ht="23.4" hidden="1" outlineLevel="2" x14ac:dyDescent="0.25">
      <c r="A282" s="18" t="s">
        <v>347</v>
      </c>
      <c r="B282" s="56"/>
      <c r="C282" s="34">
        <v>66.707999999999998</v>
      </c>
      <c r="D282" s="40" t="s">
        <v>107</v>
      </c>
      <c r="E282" s="207"/>
      <c r="F282" s="41" t="s">
        <v>364</v>
      </c>
      <c r="G282" s="56" t="s">
        <v>6</v>
      </c>
      <c r="H282" s="38"/>
      <c r="I282" s="38"/>
      <c r="J282" s="175">
        <f>31679+8173+520</f>
        <v>40372</v>
      </c>
      <c r="K282" s="43"/>
      <c r="L282" s="43"/>
      <c r="M282" s="43">
        <f t="shared" si="59"/>
        <v>0</v>
      </c>
      <c r="N282" s="46"/>
      <c r="O282" s="44">
        <f t="shared" si="60"/>
        <v>0</v>
      </c>
      <c r="P282" s="170" t="str">
        <f t="shared" si="54"/>
        <v/>
      </c>
    </row>
    <row r="283" spans="1:16" ht="23.4" hidden="1" outlineLevel="2" x14ac:dyDescent="0.25">
      <c r="A283" s="18" t="s">
        <v>347</v>
      </c>
      <c r="B283" s="56"/>
      <c r="C283" s="34">
        <v>66.802000000000007</v>
      </c>
      <c r="D283" s="40" t="s">
        <v>107</v>
      </c>
      <c r="E283" s="207"/>
      <c r="F283" s="41" t="s">
        <v>365</v>
      </c>
      <c r="G283" s="56" t="s">
        <v>6</v>
      </c>
      <c r="H283" s="38"/>
      <c r="I283" s="38"/>
      <c r="J283" s="175">
        <f>6597+37754</f>
        <v>44351</v>
      </c>
      <c r="K283" s="43"/>
      <c r="L283" s="43"/>
      <c r="M283" s="43">
        <f t="shared" si="59"/>
        <v>0</v>
      </c>
      <c r="N283" s="46"/>
      <c r="O283" s="44">
        <f t="shared" si="60"/>
        <v>0</v>
      </c>
      <c r="P283" s="170" t="str">
        <f t="shared" si="54"/>
        <v/>
      </c>
    </row>
    <row r="284" spans="1:16" ht="23.4" hidden="1" outlineLevel="2" x14ac:dyDescent="0.25">
      <c r="A284" s="18" t="s">
        <v>347</v>
      </c>
      <c r="B284" s="56"/>
      <c r="C284" s="34">
        <v>66.804000000000002</v>
      </c>
      <c r="D284" s="40" t="s">
        <v>107</v>
      </c>
      <c r="E284" s="207"/>
      <c r="F284" s="41" t="s">
        <v>366</v>
      </c>
      <c r="G284" s="56" t="s">
        <v>6</v>
      </c>
      <c r="H284" s="38"/>
      <c r="I284" s="38"/>
      <c r="J284" s="175">
        <f>221027-2919</f>
        <v>218108</v>
      </c>
      <c r="K284" s="43"/>
      <c r="L284" s="43"/>
      <c r="M284" s="43">
        <f t="shared" si="59"/>
        <v>0</v>
      </c>
      <c r="N284" s="46"/>
      <c r="O284" s="44">
        <f t="shared" si="60"/>
        <v>0</v>
      </c>
      <c r="P284" s="170" t="str">
        <f t="shared" si="54"/>
        <v/>
      </c>
    </row>
    <row r="285" spans="1:16" ht="23.4" hidden="1" outlineLevel="2" x14ac:dyDescent="0.25">
      <c r="A285" s="18" t="s">
        <v>347</v>
      </c>
      <c r="B285" s="56"/>
      <c r="C285" s="34">
        <v>66.805000000000007</v>
      </c>
      <c r="D285" s="40" t="s">
        <v>107</v>
      </c>
      <c r="E285" s="207"/>
      <c r="F285" s="41" t="s">
        <v>367</v>
      </c>
      <c r="G285" s="56" t="s">
        <v>6</v>
      </c>
      <c r="H285" s="38"/>
      <c r="I285" s="38"/>
      <c r="J285" s="175">
        <v>534638</v>
      </c>
      <c r="K285" s="43"/>
      <c r="L285" s="43"/>
      <c r="M285" s="43">
        <f t="shared" si="59"/>
        <v>0</v>
      </c>
      <c r="N285" s="46"/>
      <c r="O285" s="44">
        <f t="shared" si="60"/>
        <v>0</v>
      </c>
      <c r="P285" s="170" t="str">
        <f t="shared" si="54"/>
        <v/>
      </c>
    </row>
    <row r="286" spans="1:16" ht="23.4" hidden="1" outlineLevel="2" x14ac:dyDescent="0.25">
      <c r="A286" s="18" t="s">
        <v>347</v>
      </c>
      <c r="B286" s="56"/>
      <c r="C286" s="34">
        <v>66.808000000000007</v>
      </c>
      <c r="D286" s="40" t="s">
        <v>107</v>
      </c>
      <c r="E286" s="208"/>
      <c r="F286" s="2" t="s">
        <v>368</v>
      </c>
      <c r="G286" s="56" t="s">
        <v>6</v>
      </c>
      <c r="H286" s="38"/>
      <c r="I286" s="38"/>
      <c r="J286" s="175">
        <v>18319</v>
      </c>
      <c r="K286" s="43"/>
      <c r="L286" s="43"/>
      <c r="M286" s="43">
        <f t="shared" si="59"/>
        <v>0</v>
      </c>
      <c r="N286" s="46"/>
      <c r="O286" s="44">
        <f t="shared" si="60"/>
        <v>0</v>
      </c>
      <c r="P286" s="170" t="str">
        <f t="shared" si="54"/>
        <v/>
      </c>
    </row>
    <row r="287" spans="1:16" ht="23.4" hidden="1" outlineLevel="2" x14ac:dyDescent="0.25">
      <c r="A287" s="18" t="s">
        <v>347</v>
      </c>
      <c r="B287" s="56"/>
      <c r="C287" s="34">
        <v>66.808999999999997</v>
      </c>
      <c r="D287" s="40" t="s">
        <v>107</v>
      </c>
      <c r="E287" s="207"/>
      <c r="F287" s="41" t="s">
        <v>369</v>
      </c>
      <c r="G287" s="56" t="s">
        <v>6</v>
      </c>
      <c r="H287" s="38"/>
      <c r="I287" s="38"/>
      <c r="J287" s="175">
        <f>37928+71368</f>
        <v>109296</v>
      </c>
      <c r="K287" s="43"/>
      <c r="L287" s="43"/>
      <c r="M287" s="43">
        <f t="shared" si="59"/>
        <v>0</v>
      </c>
      <c r="N287" s="46"/>
      <c r="O287" s="44">
        <f t="shared" si="60"/>
        <v>0</v>
      </c>
      <c r="P287" s="170" t="str">
        <f t="shared" si="54"/>
        <v/>
      </c>
    </row>
    <row r="288" spans="1:16" ht="23.4" hidden="1" outlineLevel="2" x14ac:dyDescent="0.25">
      <c r="A288" s="18" t="s">
        <v>347</v>
      </c>
      <c r="B288" s="56"/>
      <c r="C288" s="34">
        <v>66.816999999999993</v>
      </c>
      <c r="D288" s="40" t="s">
        <v>107</v>
      </c>
      <c r="E288" s="207"/>
      <c r="F288" s="41" t="s">
        <v>370</v>
      </c>
      <c r="G288" s="56" t="s">
        <v>6</v>
      </c>
      <c r="H288" s="38"/>
      <c r="I288" s="38"/>
      <c r="J288" s="175">
        <f>250859+549959</f>
        <v>800818</v>
      </c>
      <c r="K288" s="43"/>
      <c r="L288" s="43"/>
      <c r="M288" s="43">
        <f t="shared" ref="M288:M314" si="63">K288-L288</f>
        <v>0</v>
      </c>
      <c r="N288" s="50"/>
      <c r="O288" s="44">
        <f t="shared" ref="O288:O314" si="64">IF(N288-L288&gt;0,N288-L288,0)</f>
        <v>0</v>
      </c>
      <c r="P288" s="170" t="str">
        <f t="shared" si="54"/>
        <v/>
      </c>
    </row>
    <row r="289" spans="1:16" ht="23.4" hidden="1" outlineLevel="2" x14ac:dyDescent="0.25">
      <c r="A289" s="18" t="s">
        <v>347</v>
      </c>
      <c r="B289" s="56"/>
      <c r="C289" s="34">
        <v>90.600999999999999</v>
      </c>
      <c r="D289" s="40" t="s">
        <v>395</v>
      </c>
      <c r="E289" s="207"/>
      <c r="F289" s="41" t="s">
        <v>507</v>
      </c>
      <c r="G289" s="56" t="s">
        <v>6</v>
      </c>
      <c r="H289" s="38"/>
      <c r="I289" s="38"/>
      <c r="J289" s="175">
        <v>53131</v>
      </c>
      <c r="K289" s="35"/>
      <c r="L289" s="35"/>
      <c r="M289" s="43">
        <f t="shared" si="63"/>
        <v>0</v>
      </c>
      <c r="N289" s="46"/>
      <c r="O289" s="44">
        <f t="shared" si="64"/>
        <v>0</v>
      </c>
      <c r="P289" s="170" t="str">
        <f t="shared" si="54"/>
        <v/>
      </c>
    </row>
    <row r="290" spans="1:16" ht="23.4" hidden="1" outlineLevel="2" x14ac:dyDescent="0.25">
      <c r="A290" s="18" t="s">
        <v>347</v>
      </c>
      <c r="B290" s="56"/>
      <c r="C290" s="34">
        <v>97.022999999999996</v>
      </c>
      <c r="D290" s="40" t="s">
        <v>371</v>
      </c>
      <c r="E290" s="207"/>
      <c r="F290" s="41" t="s">
        <v>372</v>
      </c>
      <c r="G290" s="56" t="s">
        <v>6</v>
      </c>
      <c r="H290" s="38"/>
      <c r="I290" s="38"/>
      <c r="J290" s="175">
        <f>181083-1344</f>
        <v>179739</v>
      </c>
      <c r="K290" s="35"/>
      <c r="L290" s="35"/>
      <c r="M290" s="43">
        <f t="shared" si="63"/>
        <v>0</v>
      </c>
      <c r="N290" s="46"/>
      <c r="O290" s="44">
        <f t="shared" si="64"/>
        <v>0</v>
      </c>
      <c r="P290" s="170" t="str">
        <f t="shared" si="54"/>
        <v/>
      </c>
    </row>
    <row r="291" spans="1:16" ht="23.4" hidden="1" outlineLevel="2" x14ac:dyDescent="0.25">
      <c r="A291" s="18" t="s">
        <v>347</v>
      </c>
      <c r="B291" s="56"/>
      <c r="C291" s="34">
        <v>97.040999999999997</v>
      </c>
      <c r="D291" s="40" t="s">
        <v>371</v>
      </c>
      <c r="E291" s="207"/>
      <c r="F291" s="54" t="s">
        <v>373</v>
      </c>
      <c r="G291" s="56" t="s">
        <v>6</v>
      </c>
      <c r="H291" s="38"/>
      <c r="I291" s="38"/>
      <c r="J291" s="175">
        <f>39278+21460+1012</f>
        <v>61750</v>
      </c>
      <c r="K291" s="35"/>
      <c r="L291" s="35"/>
      <c r="M291" s="43">
        <f t="shared" si="63"/>
        <v>0</v>
      </c>
      <c r="N291" s="46"/>
      <c r="O291" s="44">
        <f t="shared" si="64"/>
        <v>0</v>
      </c>
      <c r="P291" s="170" t="str">
        <f t="shared" si="54"/>
        <v/>
      </c>
    </row>
    <row r="292" spans="1:16" ht="23.4" hidden="1" outlineLevel="2" x14ac:dyDescent="0.25">
      <c r="A292" s="18" t="s">
        <v>347</v>
      </c>
      <c r="B292" s="56"/>
      <c r="C292" s="34">
        <v>97.081999999999994</v>
      </c>
      <c r="D292" s="40" t="s">
        <v>371</v>
      </c>
      <c r="E292" s="207"/>
      <c r="F292" s="54" t="s">
        <v>374</v>
      </c>
      <c r="G292" s="56" t="s">
        <v>6</v>
      </c>
      <c r="H292" s="38"/>
      <c r="I292" s="38"/>
      <c r="J292" s="175">
        <v>19914</v>
      </c>
      <c r="K292" s="35"/>
      <c r="L292" s="35"/>
      <c r="M292" s="43">
        <f t="shared" si="63"/>
        <v>0</v>
      </c>
      <c r="N292" s="46"/>
      <c r="O292" s="44">
        <f t="shared" si="64"/>
        <v>0</v>
      </c>
      <c r="P292" s="170" t="str">
        <f t="shared" si="54"/>
        <v/>
      </c>
    </row>
    <row r="293" spans="1:16" ht="12" outlineLevel="1" collapsed="1" x14ac:dyDescent="0.25">
      <c r="A293" s="60" t="s">
        <v>375</v>
      </c>
      <c r="B293" s="56"/>
      <c r="C293" s="34"/>
      <c r="D293" s="40"/>
      <c r="E293" s="207"/>
      <c r="F293" s="54"/>
      <c r="G293" s="56"/>
      <c r="H293" s="38"/>
      <c r="I293" s="38"/>
      <c r="J293" s="175">
        <f t="shared" ref="J293" si="65">SUBTOTAL(9,J264:J292)</f>
        <v>35085162</v>
      </c>
      <c r="K293" s="35"/>
      <c r="L293" s="35"/>
      <c r="M293" s="43"/>
      <c r="N293" s="46"/>
      <c r="O293" s="44"/>
      <c r="P293" s="170">
        <f>SUBTOTAL(9,P264:P292)</f>
        <v>0</v>
      </c>
    </row>
    <row r="294" spans="1:16" ht="23.4" hidden="1" outlineLevel="2" x14ac:dyDescent="0.25">
      <c r="A294" s="18" t="s">
        <v>376</v>
      </c>
      <c r="B294" s="56"/>
      <c r="C294" s="34">
        <v>10.912000000000001</v>
      </c>
      <c r="D294" s="40" t="s">
        <v>119</v>
      </c>
      <c r="E294" s="207"/>
      <c r="F294" s="54" t="s">
        <v>129</v>
      </c>
      <c r="G294" s="56" t="s">
        <v>6</v>
      </c>
      <c r="H294" s="38"/>
      <c r="I294" s="38"/>
      <c r="J294" s="43">
        <v>169606</v>
      </c>
      <c r="K294" s="35"/>
      <c r="L294" s="35"/>
      <c r="M294" s="43">
        <f t="shared" si="63"/>
        <v>0</v>
      </c>
      <c r="N294" s="46"/>
      <c r="O294" s="44">
        <f t="shared" si="64"/>
        <v>0</v>
      </c>
      <c r="P294" s="170" t="str">
        <f t="shared" si="54"/>
        <v/>
      </c>
    </row>
    <row r="295" spans="1:16" ht="23.4" hidden="1" outlineLevel="2" x14ac:dyDescent="0.25">
      <c r="A295" s="18" t="s">
        <v>376</v>
      </c>
      <c r="B295" s="56"/>
      <c r="C295" s="34">
        <v>15.605</v>
      </c>
      <c r="D295" s="40" t="s">
        <v>115</v>
      </c>
      <c r="E295" s="207"/>
      <c r="F295" s="54" t="s">
        <v>377</v>
      </c>
      <c r="G295" s="56" t="s">
        <v>6</v>
      </c>
      <c r="H295" s="38"/>
      <c r="I295" s="38"/>
      <c r="J295" s="43">
        <v>2595587</v>
      </c>
      <c r="K295" s="35"/>
      <c r="L295" s="35"/>
      <c r="M295" s="43">
        <f t="shared" si="63"/>
        <v>0</v>
      </c>
      <c r="N295" s="46"/>
      <c r="O295" s="44">
        <f t="shared" si="64"/>
        <v>0</v>
      </c>
      <c r="P295" s="170" t="str">
        <f t="shared" si="54"/>
        <v/>
      </c>
    </row>
    <row r="296" spans="1:16" ht="23.4" hidden="1" outlineLevel="2" x14ac:dyDescent="0.25">
      <c r="A296" s="18" t="s">
        <v>376</v>
      </c>
      <c r="B296" s="56"/>
      <c r="C296" s="34">
        <v>15.611000000000001</v>
      </c>
      <c r="D296" s="40" t="s">
        <v>115</v>
      </c>
      <c r="E296" s="207"/>
      <c r="F296" s="54" t="s">
        <v>378</v>
      </c>
      <c r="G296" s="56" t="s">
        <v>6</v>
      </c>
      <c r="H296" s="38"/>
      <c r="I296" s="38"/>
      <c r="J296" s="43">
        <v>3337059</v>
      </c>
      <c r="K296" s="35"/>
      <c r="L296" s="35"/>
      <c r="M296" s="43">
        <f t="shared" si="63"/>
        <v>0</v>
      </c>
      <c r="N296" s="46"/>
      <c r="O296" s="44">
        <f t="shared" si="64"/>
        <v>0</v>
      </c>
      <c r="P296" s="170" t="str">
        <f t="shared" si="54"/>
        <v/>
      </c>
    </row>
    <row r="297" spans="1:16" ht="23.4" hidden="1" outlineLevel="2" x14ac:dyDescent="0.25">
      <c r="A297" s="18" t="s">
        <v>376</v>
      </c>
      <c r="B297" s="56"/>
      <c r="C297" s="34">
        <v>15.615</v>
      </c>
      <c r="D297" s="40" t="s">
        <v>115</v>
      </c>
      <c r="E297" s="207"/>
      <c r="F297" s="41" t="s">
        <v>379</v>
      </c>
      <c r="G297" s="56" t="s">
        <v>6</v>
      </c>
      <c r="H297" s="38"/>
      <c r="I297" s="38"/>
      <c r="J297" s="43">
        <v>421274</v>
      </c>
      <c r="K297" s="35"/>
      <c r="L297" s="35"/>
      <c r="M297" s="43">
        <f t="shared" si="63"/>
        <v>0</v>
      </c>
      <c r="N297" s="46"/>
      <c r="O297" s="44">
        <f t="shared" si="64"/>
        <v>0</v>
      </c>
      <c r="P297" s="170" t="str">
        <f t="shared" si="54"/>
        <v/>
      </c>
    </row>
    <row r="298" spans="1:16" ht="23.4" hidden="1" outlineLevel="2" x14ac:dyDescent="0.25">
      <c r="A298" s="18" t="s">
        <v>376</v>
      </c>
      <c r="B298" s="56"/>
      <c r="C298" s="34">
        <v>15.616</v>
      </c>
      <c r="D298" s="40" t="s">
        <v>115</v>
      </c>
      <c r="E298" s="207"/>
      <c r="F298" s="41" t="s">
        <v>380</v>
      </c>
      <c r="G298" s="56" t="s">
        <v>6</v>
      </c>
      <c r="H298" s="38"/>
      <c r="I298" s="38"/>
      <c r="J298" s="43">
        <v>30916</v>
      </c>
      <c r="K298" s="35"/>
      <c r="L298" s="35"/>
      <c r="M298" s="43">
        <f t="shared" si="63"/>
        <v>0</v>
      </c>
      <c r="N298" s="46"/>
      <c r="O298" s="44">
        <f t="shared" si="64"/>
        <v>0</v>
      </c>
      <c r="P298" s="170" t="str">
        <f t="shared" si="54"/>
        <v/>
      </c>
    </row>
    <row r="299" spans="1:16" ht="23.4" hidden="1" outlineLevel="2" x14ac:dyDescent="0.25">
      <c r="A299" s="36" t="s">
        <v>376</v>
      </c>
      <c r="B299" s="56"/>
      <c r="C299" s="34">
        <v>15.631</v>
      </c>
      <c r="D299" s="40" t="s">
        <v>115</v>
      </c>
      <c r="E299" s="207"/>
      <c r="F299" s="54" t="s">
        <v>381</v>
      </c>
      <c r="G299" s="56" t="s">
        <v>6</v>
      </c>
      <c r="H299" s="38"/>
      <c r="I299" s="38"/>
      <c r="J299" s="43">
        <v>13250</v>
      </c>
      <c r="K299" s="35"/>
      <c r="L299" s="35"/>
      <c r="M299" s="43">
        <f t="shared" si="63"/>
        <v>0</v>
      </c>
      <c r="N299" s="46"/>
      <c r="O299" s="44">
        <f t="shared" si="64"/>
        <v>0</v>
      </c>
      <c r="P299" s="170" t="str">
        <f t="shared" si="54"/>
        <v/>
      </c>
    </row>
    <row r="300" spans="1:16" ht="23.4" hidden="1" outlineLevel="2" x14ac:dyDescent="0.25">
      <c r="A300" s="36" t="s">
        <v>376</v>
      </c>
      <c r="B300" s="56"/>
      <c r="C300" s="34">
        <v>15.634</v>
      </c>
      <c r="D300" s="40" t="s">
        <v>115</v>
      </c>
      <c r="E300" s="207"/>
      <c r="F300" s="54" t="s">
        <v>382</v>
      </c>
      <c r="G300" s="56" t="s">
        <v>6</v>
      </c>
      <c r="H300" s="38"/>
      <c r="I300" s="38"/>
      <c r="J300" s="43">
        <v>499804</v>
      </c>
      <c r="K300" s="35"/>
      <c r="L300" s="35"/>
      <c r="M300" s="43">
        <f t="shared" si="63"/>
        <v>0</v>
      </c>
      <c r="N300" s="46"/>
      <c r="O300" s="44">
        <f t="shared" si="64"/>
        <v>0</v>
      </c>
      <c r="P300" s="170" t="str">
        <f t="shared" si="54"/>
        <v/>
      </c>
    </row>
    <row r="301" spans="1:16" ht="23.4" hidden="1" outlineLevel="2" x14ac:dyDescent="0.25">
      <c r="A301" s="36" t="s">
        <v>376</v>
      </c>
      <c r="B301" s="56"/>
      <c r="C301" s="34">
        <v>15.657</v>
      </c>
      <c r="D301" s="40" t="s">
        <v>115</v>
      </c>
      <c r="E301" s="207"/>
      <c r="F301" s="54" t="s">
        <v>383</v>
      </c>
      <c r="G301" s="56" t="s">
        <v>6</v>
      </c>
      <c r="H301" s="38"/>
      <c r="I301" s="38"/>
      <c r="J301" s="43">
        <v>33380</v>
      </c>
      <c r="K301" s="35"/>
      <c r="L301" s="35"/>
      <c r="M301" s="43">
        <f t="shared" si="63"/>
        <v>0</v>
      </c>
      <c r="N301" s="46"/>
      <c r="O301" s="44">
        <f t="shared" si="64"/>
        <v>0</v>
      </c>
      <c r="P301" s="170" t="str">
        <f t="shared" si="54"/>
        <v/>
      </c>
    </row>
    <row r="302" spans="1:16" ht="23.4" hidden="1" outlineLevel="2" x14ac:dyDescent="0.25">
      <c r="A302" s="36" t="s">
        <v>376</v>
      </c>
      <c r="B302" s="56"/>
      <c r="C302" s="34">
        <v>66.460999999999999</v>
      </c>
      <c r="D302" s="40" t="s">
        <v>107</v>
      </c>
      <c r="E302" s="207"/>
      <c r="F302" s="54" t="s">
        <v>359</v>
      </c>
      <c r="G302" s="56" t="s">
        <v>6</v>
      </c>
      <c r="H302" s="38"/>
      <c r="I302" s="38"/>
      <c r="J302" s="43">
        <v>33775</v>
      </c>
      <c r="K302" s="35"/>
      <c r="L302" s="35"/>
      <c r="M302" s="43">
        <f t="shared" si="63"/>
        <v>0</v>
      </c>
      <c r="N302" s="46"/>
      <c r="O302" s="44">
        <f t="shared" si="64"/>
        <v>0</v>
      </c>
      <c r="P302" s="170" t="str">
        <f t="shared" si="54"/>
        <v/>
      </c>
    </row>
    <row r="303" spans="1:16" ht="12" outlineLevel="1" collapsed="1" x14ac:dyDescent="0.25">
      <c r="A303" s="59" t="s">
        <v>384</v>
      </c>
      <c r="B303" s="56"/>
      <c r="C303" s="34"/>
      <c r="D303" s="40"/>
      <c r="E303" s="207"/>
      <c r="F303" s="54"/>
      <c r="G303" s="56"/>
      <c r="H303" s="38"/>
      <c r="I303" s="38"/>
      <c r="J303" s="43">
        <f t="shared" ref="J303:O303" si="66">SUBTOTAL(9,J294:J302)</f>
        <v>7134651</v>
      </c>
      <c r="K303" s="43">
        <f t="shared" si="66"/>
        <v>0</v>
      </c>
      <c r="L303" s="43">
        <f t="shared" si="66"/>
        <v>0</v>
      </c>
      <c r="M303" s="43">
        <f t="shared" si="66"/>
        <v>0</v>
      </c>
      <c r="N303" s="43">
        <f t="shared" si="66"/>
        <v>0</v>
      </c>
      <c r="O303" s="43">
        <f t="shared" si="66"/>
        <v>0</v>
      </c>
      <c r="P303" s="170">
        <f>SUBTOTAL(9,P294:P302)</f>
        <v>0</v>
      </c>
    </row>
    <row r="304" spans="1:16" ht="23.4" hidden="1" outlineLevel="2" x14ac:dyDescent="0.25">
      <c r="A304" s="36" t="s">
        <v>385</v>
      </c>
      <c r="B304" s="56"/>
      <c r="C304" s="34">
        <v>10.664</v>
      </c>
      <c r="D304" s="40" t="s">
        <v>119</v>
      </c>
      <c r="E304" s="207"/>
      <c r="F304" s="54" t="s">
        <v>386</v>
      </c>
      <c r="G304" s="56" t="s">
        <v>6</v>
      </c>
      <c r="H304" s="38"/>
      <c r="I304" s="38"/>
      <c r="J304" s="43">
        <f>1189342-18023</f>
        <v>1171319</v>
      </c>
      <c r="K304" s="35"/>
      <c r="L304" s="35"/>
      <c r="M304" s="43">
        <f t="shared" si="63"/>
        <v>0</v>
      </c>
      <c r="N304" s="46"/>
      <c r="O304" s="44">
        <f t="shared" si="64"/>
        <v>0</v>
      </c>
      <c r="P304" s="170" t="str">
        <f t="shared" si="54"/>
        <v/>
      </c>
    </row>
    <row r="305" spans="1:16" ht="23.4" hidden="1" outlineLevel="2" x14ac:dyDescent="0.25">
      <c r="A305" s="36" t="s">
        <v>385</v>
      </c>
      <c r="B305" s="56"/>
      <c r="C305" s="34">
        <v>10.664</v>
      </c>
      <c r="D305" s="40" t="s">
        <v>119</v>
      </c>
      <c r="E305" s="207"/>
      <c r="F305" s="54" t="s">
        <v>386</v>
      </c>
      <c r="G305" s="56" t="s">
        <v>7</v>
      </c>
      <c r="H305" s="38" t="s">
        <v>508</v>
      </c>
      <c r="I305" s="38"/>
      <c r="J305" s="43">
        <v>18023</v>
      </c>
      <c r="K305" s="35"/>
      <c r="L305" s="35"/>
      <c r="M305" s="43">
        <f t="shared" si="63"/>
        <v>0</v>
      </c>
      <c r="N305" s="46"/>
      <c r="O305" s="44">
        <f t="shared" si="64"/>
        <v>0</v>
      </c>
      <c r="P305" s="170" t="str">
        <f t="shared" si="54"/>
        <v/>
      </c>
    </row>
    <row r="306" spans="1:16" ht="23.4" hidden="1" outlineLevel="2" x14ac:dyDescent="0.25">
      <c r="A306" s="36" t="s">
        <v>385</v>
      </c>
      <c r="B306" s="56"/>
      <c r="C306" s="34">
        <v>10.673999999999999</v>
      </c>
      <c r="D306" s="40" t="s">
        <v>119</v>
      </c>
      <c r="E306" s="207"/>
      <c r="F306" s="54" t="s">
        <v>387</v>
      </c>
      <c r="G306" s="56" t="s">
        <v>6</v>
      </c>
      <c r="H306" s="38"/>
      <c r="I306" s="38"/>
      <c r="J306" s="43">
        <v>87753</v>
      </c>
      <c r="K306" s="35"/>
      <c r="L306" s="35"/>
      <c r="M306" s="43">
        <f t="shared" si="63"/>
        <v>0</v>
      </c>
      <c r="N306" s="46"/>
      <c r="O306" s="44">
        <f t="shared" si="64"/>
        <v>0</v>
      </c>
      <c r="P306" s="170" t="str">
        <f t="shared" si="54"/>
        <v/>
      </c>
    </row>
    <row r="307" spans="1:16" ht="23.4" hidden="1" outlineLevel="2" x14ac:dyDescent="0.25">
      <c r="A307" s="36" t="s">
        <v>385</v>
      </c>
      <c r="B307" s="56"/>
      <c r="C307" s="34">
        <v>10.676</v>
      </c>
      <c r="D307" s="40" t="s">
        <v>119</v>
      </c>
      <c r="E307" s="207"/>
      <c r="F307" s="54" t="s">
        <v>388</v>
      </c>
      <c r="G307" s="56" t="s">
        <v>6</v>
      </c>
      <c r="H307" s="38"/>
      <c r="I307" s="38"/>
      <c r="J307" s="43">
        <v>1062113</v>
      </c>
      <c r="K307" s="35"/>
      <c r="L307" s="35"/>
      <c r="M307" s="43">
        <f t="shared" ref="M307" si="67">K307-L307</f>
        <v>0</v>
      </c>
      <c r="N307" s="46"/>
      <c r="O307" s="44">
        <f t="shared" ref="O307" si="68">IF(N307-L307&gt;0,N307-L307,0)</f>
        <v>0</v>
      </c>
      <c r="P307" s="170"/>
    </row>
    <row r="308" spans="1:16" ht="23.4" hidden="1" outlineLevel="2" x14ac:dyDescent="0.25">
      <c r="A308" s="36" t="s">
        <v>385</v>
      </c>
      <c r="B308" s="56"/>
      <c r="C308" s="34">
        <v>10.68</v>
      </c>
      <c r="D308" s="40" t="s">
        <v>119</v>
      </c>
      <c r="E308" s="207"/>
      <c r="F308" s="54" t="s">
        <v>389</v>
      </c>
      <c r="G308" s="56" t="s">
        <v>6</v>
      </c>
      <c r="H308" s="38"/>
      <c r="I308" s="38"/>
      <c r="J308" s="43">
        <v>16356</v>
      </c>
      <c r="K308" s="35"/>
      <c r="L308" s="35"/>
      <c r="M308" s="43">
        <f t="shared" si="63"/>
        <v>0</v>
      </c>
      <c r="N308" s="46"/>
      <c r="O308" s="44">
        <f t="shared" si="64"/>
        <v>0</v>
      </c>
      <c r="P308" s="170" t="str">
        <f t="shared" si="54"/>
        <v/>
      </c>
    </row>
    <row r="309" spans="1:16" ht="23.4" hidden="1" outlineLevel="2" x14ac:dyDescent="0.25">
      <c r="A309" s="36" t="s">
        <v>385</v>
      </c>
      <c r="B309" s="56"/>
      <c r="C309" s="34">
        <v>10.689</v>
      </c>
      <c r="D309" s="40" t="s">
        <v>119</v>
      </c>
      <c r="E309" s="207"/>
      <c r="F309" s="54" t="s">
        <v>390</v>
      </c>
      <c r="G309" s="56" t="s">
        <v>6</v>
      </c>
      <c r="H309" s="38"/>
      <c r="I309" s="38"/>
      <c r="J309" s="43">
        <v>349</v>
      </c>
      <c r="K309" s="35"/>
      <c r="L309" s="35"/>
      <c r="M309" s="43">
        <f t="shared" si="63"/>
        <v>0</v>
      </c>
      <c r="N309" s="46"/>
      <c r="O309" s="44">
        <f t="shared" si="64"/>
        <v>0</v>
      </c>
      <c r="P309" s="170" t="str">
        <f t="shared" si="54"/>
        <v/>
      </c>
    </row>
    <row r="310" spans="1:16" ht="23.4" hidden="1" outlineLevel="2" x14ac:dyDescent="0.25">
      <c r="A310" s="36" t="s">
        <v>385</v>
      </c>
      <c r="B310" s="56"/>
      <c r="C310" s="34">
        <v>10.691000000000001</v>
      </c>
      <c r="D310" s="40" t="s">
        <v>119</v>
      </c>
      <c r="E310" s="207"/>
      <c r="F310" s="54" t="s">
        <v>348</v>
      </c>
      <c r="G310" s="56" t="s">
        <v>6</v>
      </c>
      <c r="H310" s="38"/>
      <c r="I310" s="38"/>
      <c r="J310" s="43">
        <v>330</v>
      </c>
      <c r="K310" s="35"/>
      <c r="L310" s="35"/>
      <c r="M310" s="43">
        <f t="shared" si="63"/>
        <v>0</v>
      </c>
      <c r="N310" s="46"/>
      <c r="O310" s="44">
        <f t="shared" si="64"/>
        <v>0</v>
      </c>
      <c r="P310" s="170" t="str">
        <f t="shared" si="54"/>
        <v/>
      </c>
    </row>
    <row r="311" spans="1:16" ht="23.4" hidden="1" outlineLevel="2" x14ac:dyDescent="0.25">
      <c r="A311" s="36" t="s">
        <v>385</v>
      </c>
      <c r="B311" s="56"/>
      <c r="C311" s="34">
        <v>10.699</v>
      </c>
      <c r="D311" s="40" t="s">
        <v>119</v>
      </c>
      <c r="E311" s="207"/>
      <c r="F311" s="54" t="s">
        <v>391</v>
      </c>
      <c r="G311" s="56" t="s">
        <v>6</v>
      </c>
      <c r="H311" s="38"/>
      <c r="I311" s="38"/>
      <c r="J311" s="43">
        <v>3697</v>
      </c>
      <c r="K311" s="35"/>
      <c r="L311" s="35"/>
      <c r="M311" s="43">
        <f t="shared" ref="M311:M312" si="69">K311-L311</f>
        <v>0</v>
      </c>
      <c r="N311" s="46"/>
      <c r="O311" s="44">
        <f t="shared" ref="O311:O312" si="70">IF(N311-L311&gt;0,N311-L311,0)</f>
        <v>0</v>
      </c>
      <c r="P311" s="170"/>
    </row>
    <row r="312" spans="1:16" ht="23.4" hidden="1" outlineLevel="2" x14ac:dyDescent="0.25">
      <c r="A312" s="36" t="s">
        <v>385</v>
      </c>
      <c r="B312" s="56"/>
      <c r="C312" s="34">
        <v>10.868</v>
      </c>
      <c r="D312" s="40" t="s">
        <v>119</v>
      </c>
      <c r="E312" s="207"/>
      <c r="F312" s="54" t="s">
        <v>509</v>
      </c>
      <c r="G312" s="56" t="s">
        <v>6</v>
      </c>
      <c r="H312" s="38"/>
      <c r="I312" s="38"/>
      <c r="J312" s="43">
        <v>20937</v>
      </c>
      <c r="K312" s="35"/>
      <c r="L312" s="35"/>
      <c r="M312" s="43">
        <f t="shared" si="69"/>
        <v>0</v>
      </c>
      <c r="N312" s="46"/>
      <c r="O312" s="44">
        <f t="shared" si="70"/>
        <v>0</v>
      </c>
      <c r="P312" s="170" t="str">
        <f t="shared" si="54"/>
        <v/>
      </c>
    </row>
    <row r="313" spans="1:16" ht="23.4" hidden="1" outlineLevel="2" x14ac:dyDescent="0.25">
      <c r="A313" s="36" t="s">
        <v>385</v>
      </c>
      <c r="B313" s="56"/>
      <c r="C313" s="34">
        <v>15.916</v>
      </c>
      <c r="D313" s="40" t="s">
        <v>115</v>
      </c>
      <c r="E313" s="207"/>
      <c r="F313" s="39" t="s">
        <v>392</v>
      </c>
      <c r="G313" s="56" t="s">
        <v>6</v>
      </c>
      <c r="H313" s="38"/>
      <c r="I313" s="38"/>
      <c r="J313" s="43">
        <v>417822</v>
      </c>
      <c r="K313" s="35"/>
      <c r="L313" s="35"/>
      <c r="M313" s="43">
        <f t="shared" si="63"/>
        <v>0</v>
      </c>
      <c r="N313" s="46"/>
      <c r="O313" s="44">
        <f t="shared" si="64"/>
        <v>0</v>
      </c>
      <c r="P313" s="170" t="str">
        <f t="shared" si="54"/>
        <v/>
      </c>
    </row>
    <row r="314" spans="1:16" ht="23.4" hidden="1" outlineLevel="2" x14ac:dyDescent="0.25">
      <c r="A314" s="36" t="s">
        <v>385</v>
      </c>
      <c r="B314" s="56"/>
      <c r="C314" s="34">
        <v>20.219000000000001</v>
      </c>
      <c r="D314" s="40" t="s">
        <v>393</v>
      </c>
      <c r="E314" s="207"/>
      <c r="F314" s="39" t="s">
        <v>394</v>
      </c>
      <c r="G314" s="56" t="s">
        <v>6</v>
      </c>
      <c r="H314" s="38"/>
      <c r="I314" s="38"/>
      <c r="J314" s="175">
        <v>783733</v>
      </c>
      <c r="K314" s="35"/>
      <c r="L314" s="35"/>
      <c r="M314" s="43">
        <f t="shared" si="63"/>
        <v>0</v>
      </c>
      <c r="N314" s="46"/>
      <c r="O314" s="44">
        <f t="shared" si="64"/>
        <v>0</v>
      </c>
      <c r="P314" s="170" t="str">
        <f t="shared" si="54"/>
        <v/>
      </c>
    </row>
    <row r="315" spans="1:16" ht="23.4" hidden="1" outlineLevel="2" x14ac:dyDescent="0.25">
      <c r="A315" s="36" t="s">
        <v>385</v>
      </c>
      <c r="B315" s="56"/>
      <c r="C315" s="34">
        <v>90.600999999999999</v>
      </c>
      <c r="D315" s="40" t="s">
        <v>395</v>
      </c>
      <c r="E315" s="207"/>
      <c r="F315" s="39" t="s">
        <v>396</v>
      </c>
      <c r="G315" s="56" t="s">
        <v>6</v>
      </c>
      <c r="H315" s="38"/>
      <c r="I315" s="38"/>
      <c r="J315" s="175">
        <v>5989</v>
      </c>
      <c r="K315" s="35"/>
      <c r="L315" s="35"/>
      <c r="M315" s="43">
        <f t="shared" ref="M315:M318" si="71">K315-L315</f>
        <v>0</v>
      </c>
      <c r="N315" s="46"/>
      <c r="O315" s="44">
        <f t="shared" ref="O315:O318" si="72">IF(N315-L315&gt;0,N315-L315,0)</f>
        <v>0</v>
      </c>
      <c r="P315" s="170"/>
    </row>
    <row r="316" spans="1:16" ht="12" outlineLevel="1" collapsed="1" x14ac:dyDescent="0.25">
      <c r="A316" s="59" t="s">
        <v>397</v>
      </c>
      <c r="B316" s="56"/>
      <c r="C316" s="34"/>
      <c r="D316" s="40"/>
      <c r="E316" s="207"/>
      <c r="F316" s="39"/>
      <c r="G316" s="56"/>
      <c r="H316" s="38"/>
      <c r="I316" s="38"/>
      <c r="J316" s="175">
        <f t="shared" ref="J316:O316" si="73">SUBTOTAL(9,J304:J315)</f>
        <v>3588421</v>
      </c>
      <c r="K316" s="175">
        <f t="shared" si="73"/>
        <v>0</v>
      </c>
      <c r="L316" s="175">
        <f t="shared" si="73"/>
        <v>0</v>
      </c>
      <c r="M316" s="175">
        <f t="shared" si="73"/>
        <v>0</v>
      </c>
      <c r="N316" s="175">
        <f t="shared" si="73"/>
        <v>0</v>
      </c>
      <c r="O316" s="175">
        <f t="shared" si="73"/>
        <v>0</v>
      </c>
      <c r="P316" s="170">
        <f>SUBTOTAL(9,P304:P315)</f>
        <v>0</v>
      </c>
    </row>
    <row r="317" spans="1:16" ht="23.4" hidden="1" outlineLevel="2" x14ac:dyDescent="0.25">
      <c r="A317" s="36" t="s">
        <v>398</v>
      </c>
      <c r="B317" s="56"/>
      <c r="C317" s="34">
        <v>11.548999999999999</v>
      </c>
      <c r="D317" s="40" t="s">
        <v>399</v>
      </c>
      <c r="E317" s="207"/>
      <c r="F317" s="39" t="s">
        <v>400</v>
      </c>
      <c r="G317" s="56" t="s">
        <v>6</v>
      </c>
      <c r="H317" s="38"/>
      <c r="I317" s="38"/>
      <c r="J317" s="43">
        <v>39912</v>
      </c>
      <c r="K317" s="35"/>
      <c r="L317" s="35"/>
      <c r="M317" s="43">
        <f t="shared" si="71"/>
        <v>0</v>
      </c>
      <c r="N317" s="46"/>
      <c r="O317" s="44">
        <f t="shared" si="72"/>
        <v>0</v>
      </c>
      <c r="P317" s="170"/>
    </row>
    <row r="318" spans="1:16" ht="12" hidden="1" outlineLevel="2" x14ac:dyDescent="0.25">
      <c r="A318" s="36" t="s">
        <v>398</v>
      </c>
      <c r="B318" s="56"/>
      <c r="C318" s="34">
        <v>16.033999999999999</v>
      </c>
      <c r="D318" s="40" t="s">
        <v>136</v>
      </c>
      <c r="E318" s="207"/>
      <c r="F318" s="39" t="s">
        <v>510</v>
      </c>
      <c r="G318" s="56" t="s">
        <v>6</v>
      </c>
      <c r="H318" s="38"/>
      <c r="I318" s="38"/>
      <c r="J318" s="43">
        <v>281618</v>
      </c>
      <c r="K318" s="35"/>
      <c r="L318" s="35"/>
      <c r="M318" s="43">
        <f t="shared" si="71"/>
        <v>0</v>
      </c>
      <c r="N318" s="46"/>
      <c r="O318" s="44">
        <f t="shared" si="72"/>
        <v>0</v>
      </c>
      <c r="P318" s="170"/>
    </row>
    <row r="319" spans="1:16" ht="12" hidden="1" outlineLevel="2" x14ac:dyDescent="0.25">
      <c r="A319" s="5" t="s">
        <v>398</v>
      </c>
      <c r="B319" s="56"/>
      <c r="C319" s="34">
        <v>16.32</v>
      </c>
      <c r="D319" s="40" t="s">
        <v>136</v>
      </c>
      <c r="E319" s="207"/>
      <c r="F319" s="23" t="s">
        <v>401</v>
      </c>
      <c r="G319" s="56" t="s">
        <v>6</v>
      </c>
      <c r="H319" s="38"/>
      <c r="I319" s="15"/>
      <c r="J319" s="43">
        <v>140730</v>
      </c>
      <c r="K319" s="43"/>
      <c r="L319" s="43"/>
      <c r="M319" s="43">
        <f>K319-L319</f>
        <v>0</v>
      </c>
      <c r="N319" s="46"/>
      <c r="O319" s="44">
        <f>IF(N319-L319&gt;0,N319-L319,0)</f>
        <v>0</v>
      </c>
      <c r="P319" s="170" t="str">
        <f t="shared" si="54"/>
        <v/>
      </c>
    </row>
    <row r="320" spans="1:16" ht="23.4" hidden="1" outlineLevel="2" x14ac:dyDescent="0.25">
      <c r="A320" s="5" t="s">
        <v>398</v>
      </c>
      <c r="B320" s="56"/>
      <c r="C320" s="34">
        <v>16.55</v>
      </c>
      <c r="D320" s="40" t="s">
        <v>136</v>
      </c>
      <c r="E320" s="207"/>
      <c r="F320" s="23" t="s">
        <v>402</v>
      </c>
      <c r="G320" s="56" t="s">
        <v>6</v>
      </c>
      <c r="H320" s="38"/>
      <c r="I320" s="15"/>
      <c r="J320" s="43">
        <v>201153</v>
      </c>
      <c r="K320" s="43"/>
      <c r="L320" s="43"/>
      <c r="M320" s="43">
        <f t="shared" ref="M320:M324" si="74">K320-L320</f>
        <v>0</v>
      </c>
      <c r="N320" s="46"/>
      <c r="O320" s="44">
        <f t="shared" ref="O320:O324" si="75">IF(N320-L320&gt;0,N320-L320,0)</f>
        <v>0</v>
      </c>
      <c r="P320" s="170" t="str">
        <f t="shared" si="54"/>
        <v/>
      </c>
    </row>
    <row r="321" spans="1:16" ht="12" hidden="1" outlineLevel="2" x14ac:dyDescent="0.25">
      <c r="A321" s="36" t="s">
        <v>398</v>
      </c>
      <c r="B321" s="56"/>
      <c r="C321" s="34">
        <v>16.553999999999998</v>
      </c>
      <c r="D321" s="40" t="s">
        <v>136</v>
      </c>
      <c r="E321" s="207"/>
      <c r="F321" s="39" t="s">
        <v>403</v>
      </c>
      <c r="G321" s="56" t="s">
        <v>6</v>
      </c>
      <c r="H321" s="38"/>
      <c r="I321" s="38"/>
      <c r="J321" s="35">
        <v>73397</v>
      </c>
      <c r="K321" s="43"/>
      <c r="L321" s="43"/>
      <c r="M321" s="43">
        <f t="shared" si="74"/>
        <v>0</v>
      </c>
      <c r="N321" s="46"/>
      <c r="O321" s="44">
        <f t="shared" si="75"/>
        <v>0</v>
      </c>
      <c r="P321" s="170" t="str">
        <f t="shared" si="54"/>
        <v/>
      </c>
    </row>
    <row r="322" spans="1:16" ht="23.4" hidden="1" outlineLevel="2" x14ac:dyDescent="0.25">
      <c r="A322" s="36" t="s">
        <v>398</v>
      </c>
      <c r="B322" s="56"/>
      <c r="C322" s="34">
        <v>16.593</v>
      </c>
      <c r="D322" s="40" t="s">
        <v>136</v>
      </c>
      <c r="E322" s="207"/>
      <c r="F322" s="54" t="s">
        <v>404</v>
      </c>
      <c r="G322" s="56" t="s">
        <v>6</v>
      </c>
      <c r="H322" s="38"/>
      <c r="I322" s="38"/>
      <c r="J322" s="35">
        <v>42011</v>
      </c>
      <c r="K322" s="43"/>
      <c r="L322" s="43"/>
      <c r="M322" s="43">
        <f t="shared" si="74"/>
        <v>0</v>
      </c>
      <c r="N322" s="46"/>
      <c r="O322" s="44">
        <f t="shared" si="75"/>
        <v>0</v>
      </c>
      <c r="P322" s="170" t="str">
        <f t="shared" si="54"/>
        <v/>
      </c>
    </row>
    <row r="323" spans="1:16" ht="23.4" hidden="1" outlineLevel="2" x14ac:dyDescent="0.25">
      <c r="A323" s="36" t="s">
        <v>398</v>
      </c>
      <c r="B323" s="56"/>
      <c r="C323" s="34">
        <v>16.71</v>
      </c>
      <c r="D323" s="40" t="s">
        <v>136</v>
      </c>
      <c r="E323" s="207"/>
      <c r="F323" s="54" t="s">
        <v>405</v>
      </c>
      <c r="G323" s="56" t="s">
        <v>6</v>
      </c>
      <c r="H323" s="38"/>
      <c r="I323" s="38"/>
      <c r="J323" s="35">
        <v>496132</v>
      </c>
      <c r="K323" s="43"/>
      <c r="L323" s="43"/>
      <c r="M323" s="43">
        <f t="shared" si="74"/>
        <v>0</v>
      </c>
      <c r="N323" s="46"/>
      <c r="O323" s="44">
        <f t="shared" si="75"/>
        <v>0</v>
      </c>
      <c r="P323" s="170" t="str">
        <f t="shared" si="54"/>
        <v/>
      </c>
    </row>
    <row r="324" spans="1:16" ht="23.4" hidden="1" outlineLevel="2" x14ac:dyDescent="0.25">
      <c r="A324" s="36" t="s">
        <v>398</v>
      </c>
      <c r="B324" s="56"/>
      <c r="C324" s="34">
        <v>16.738</v>
      </c>
      <c r="D324" s="40" t="s">
        <v>136</v>
      </c>
      <c r="E324" s="207"/>
      <c r="F324" s="54" t="s">
        <v>406</v>
      </c>
      <c r="G324" s="56" t="s">
        <v>6</v>
      </c>
      <c r="H324" s="38"/>
      <c r="I324" s="38"/>
      <c r="J324" s="35">
        <v>488906</v>
      </c>
      <c r="K324" s="43"/>
      <c r="L324" s="43"/>
      <c r="M324" s="43">
        <f t="shared" si="74"/>
        <v>0</v>
      </c>
      <c r="N324" s="46"/>
      <c r="O324" s="44">
        <f t="shared" si="75"/>
        <v>0</v>
      </c>
      <c r="P324" s="170" t="str">
        <f t="shared" si="54"/>
        <v/>
      </c>
    </row>
    <row r="325" spans="1:16" ht="12" hidden="1" outlineLevel="2" x14ac:dyDescent="0.25">
      <c r="A325" s="36" t="s">
        <v>398</v>
      </c>
      <c r="B325" s="56"/>
      <c r="C325" s="34">
        <v>16.741</v>
      </c>
      <c r="D325" s="40" t="s">
        <v>136</v>
      </c>
      <c r="E325" s="207"/>
      <c r="F325" s="54" t="s">
        <v>407</v>
      </c>
      <c r="G325" s="56" t="s">
        <v>6</v>
      </c>
      <c r="H325" s="38"/>
      <c r="I325" s="38"/>
      <c r="J325" s="35">
        <v>240302</v>
      </c>
      <c r="K325" s="43"/>
      <c r="L325" s="43"/>
      <c r="M325" s="43">
        <f t="shared" ref="M325:M338" si="76">K325-L325</f>
        <v>0</v>
      </c>
      <c r="N325" s="46"/>
      <c r="O325" s="44">
        <f t="shared" ref="O325:O338" si="77">IF(N325-L325&gt;0,N325-L325,0)</f>
        <v>0</v>
      </c>
      <c r="P325" s="170" t="str">
        <f t="shared" ref="P325:P338" si="78">IF(O325&lt;&gt;0,"SUBRECIPIENT EXPENSES CANNOT EXCEED COLUMN 11","")</f>
        <v/>
      </c>
    </row>
    <row r="326" spans="1:16" ht="23.4" hidden="1" outlineLevel="2" x14ac:dyDescent="0.25">
      <c r="A326" s="36" t="s">
        <v>398</v>
      </c>
      <c r="B326" s="56"/>
      <c r="C326" s="34">
        <v>16.742000000000001</v>
      </c>
      <c r="D326" s="40" t="s">
        <v>136</v>
      </c>
      <c r="E326" s="207"/>
      <c r="F326" s="39" t="s">
        <v>408</v>
      </c>
      <c r="G326" s="57" t="s">
        <v>6</v>
      </c>
      <c r="H326" s="38"/>
      <c r="I326" s="38"/>
      <c r="J326" s="35">
        <v>148650</v>
      </c>
      <c r="K326" s="43"/>
      <c r="L326" s="43"/>
      <c r="M326" s="43">
        <f t="shared" si="76"/>
        <v>0</v>
      </c>
      <c r="N326" s="46"/>
      <c r="O326" s="44">
        <f t="shared" si="77"/>
        <v>0</v>
      </c>
      <c r="P326" s="170" t="str">
        <f t="shared" si="78"/>
        <v/>
      </c>
    </row>
    <row r="327" spans="1:16" ht="12" hidden="1" outlineLevel="2" x14ac:dyDescent="0.25">
      <c r="A327" s="36" t="s">
        <v>398</v>
      </c>
      <c r="B327" s="56"/>
      <c r="C327" s="34">
        <v>16.827000000000002</v>
      </c>
      <c r="D327" s="40" t="s">
        <v>136</v>
      </c>
      <c r="E327" s="207"/>
      <c r="F327" s="54" t="s">
        <v>511</v>
      </c>
      <c r="G327" s="56" t="s">
        <v>6</v>
      </c>
      <c r="H327" s="38"/>
      <c r="I327" s="38"/>
      <c r="J327" s="35">
        <v>469</v>
      </c>
      <c r="K327" s="43"/>
      <c r="L327" s="43"/>
      <c r="M327" s="43">
        <f t="shared" si="76"/>
        <v>0</v>
      </c>
      <c r="N327" s="46"/>
      <c r="O327" s="44">
        <f t="shared" si="77"/>
        <v>0</v>
      </c>
      <c r="P327" s="170" t="str">
        <f t="shared" si="78"/>
        <v/>
      </c>
    </row>
    <row r="328" spans="1:16" ht="12" hidden="1" outlineLevel="2" x14ac:dyDescent="0.25">
      <c r="A328" s="36" t="s">
        <v>398</v>
      </c>
      <c r="B328" s="56"/>
      <c r="C328" s="34">
        <v>16.838999999999999</v>
      </c>
      <c r="D328" s="40" t="s">
        <v>136</v>
      </c>
      <c r="E328" s="207"/>
      <c r="F328" s="54" t="s">
        <v>409</v>
      </c>
      <c r="G328" s="56" t="s">
        <v>6</v>
      </c>
      <c r="H328" s="38"/>
      <c r="I328" s="38"/>
      <c r="J328" s="35">
        <v>4824</v>
      </c>
      <c r="K328" s="43"/>
      <c r="L328" s="43"/>
      <c r="M328" s="43">
        <f t="shared" si="76"/>
        <v>0</v>
      </c>
      <c r="N328" s="46"/>
      <c r="O328" s="44">
        <f t="shared" si="77"/>
        <v>0</v>
      </c>
      <c r="P328" s="170" t="str">
        <f t="shared" si="78"/>
        <v/>
      </c>
    </row>
    <row r="329" spans="1:16" ht="12" hidden="1" outlineLevel="2" x14ac:dyDescent="0.25">
      <c r="A329" s="36" t="s">
        <v>398</v>
      </c>
      <c r="B329" s="56"/>
      <c r="C329" s="34">
        <v>16.922000000000001</v>
      </c>
      <c r="D329" s="40" t="s">
        <v>136</v>
      </c>
      <c r="E329" s="207"/>
      <c r="F329" s="54" t="s">
        <v>410</v>
      </c>
      <c r="G329" s="56" t="s">
        <v>6</v>
      </c>
      <c r="H329" s="38"/>
      <c r="I329" s="38"/>
      <c r="J329" s="35">
        <v>25398</v>
      </c>
      <c r="K329" s="43"/>
      <c r="L329" s="43"/>
      <c r="M329" s="43">
        <f t="shared" si="76"/>
        <v>0</v>
      </c>
      <c r="N329" s="46"/>
      <c r="O329" s="44">
        <f t="shared" si="77"/>
        <v>0</v>
      </c>
      <c r="P329" s="170" t="str">
        <f t="shared" si="78"/>
        <v/>
      </c>
    </row>
    <row r="330" spans="1:16" ht="12" hidden="1" outlineLevel="2" x14ac:dyDescent="0.25">
      <c r="A330" s="36" t="s">
        <v>398</v>
      </c>
      <c r="B330" s="56"/>
      <c r="C330" s="34">
        <v>16.998999999999999</v>
      </c>
      <c r="D330" s="40" t="s">
        <v>136</v>
      </c>
      <c r="E330" s="207"/>
      <c r="F330" s="54" t="s">
        <v>411</v>
      </c>
      <c r="G330" s="56" t="s">
        <v>6</v>
      </c>
      <c r="H330" s="38"/>
      <c r="I330" s="38"/>
      <c r="J330" s="35"/>
      <c r="K330" s="43"/>
      <c r="L330" s="43"/>
      <c r="M330" s="43">
        <f t="shared" si="76"/>
        <v>0</v>
      </c>
      <c r="N330" s="46"/>
      <c r="O330" s="44">
        <f t="shared" si="77"/>
        <v>0</v>
      </c>
      <c r="P330" s="170" t="str">
        <f t="shared" si="78"/>
        <v/>
      </c>
    </row>
    <row r="331" spans="1:16" ht="12" hidden="1" outlineLevel="2" x14ac:dyDescent="0.25">
      <c r="A331" s="36" t="s">
        <v>398</v>
      </c>
      <c r="B331" s="56"/>
      <c r="C331" s="34">
        <v>16.998999999999999</v>
      </c>
      <c r="D331" s="40" t="s">
        <v>136</v>
      </c>
      <c r="E331" s="207"/>
      <c r="F331" s="54" t="s">
        <v>412</v>
      </c>
      <c r="G331" s="56" t="s">
        <v>6</v>
      </c>
      <c r="H331" s="38"/>
      <c r="I331" s="38"/>
      <c r="J331" s="35">
        <v>16398</v>
      </c>
      <c r="K331" s="43"/>
      <c r="L331" s="43"/>
      <c r="M331" s="43">
        <f t="shared" si="76"/>
        <v>0</v>
      </c>
      <c r="N331" s="46"/>
      <c r="O331" s="44">
        <f t="shared" si="77"/>
        <v>0</v>
      </c>
      <c r="P331" s="170" t="str">
        <f t="shared" si="78"/>
        <v/>
      </c>
    </row>
    <row r="332" spans="1:16" ht="12" hidden="1" outlineLevel="2" x14ac:dyDescent="0.25">
      <c r="A332" s="36" t="s">
        <v>398</v>
      </c>
      <c r="B332" s="56"/>
      <c r="C332" s="34">
        <v>16.998999999999999</v>
      </c>
      <c r="D332" s="40" t="s">
        <v>136</v>
      </c>
      <c r="E332" s="207"/>
      <c r="F332" s="54" t="s">
        <v>413</v>
      </c>
      <c r="G332" s="56" t="s">
        <v>6</v>
      </c>
      <c r="H332" s="38"/>
      <c r="I332" s="38"/>
      <c r="J332" s="35">
        <v>4432</v>
      </c>
      <c r="K332" s="43"/>
      <c r="L332" s="43"/>
      <c r="M332" s="43">
        <f t="shared" si="76"/>
        <v>0</v>
      </c>
      <c r="N332" s="46"/>
      <c r="O332" s="44">
        <f t="shared" si="77"/>
        <v>0</v>
      </c>
      <c r="P332" s="170" t="str">
        <f t="shared" si="78"/>
        <v/>
      </c>
    </row>
    <row r="333" spans="1:16" ht="12" hidden="1" outlineLevel="2" x14ac:dyDescent="0.25">
      <c r="A333" s="36" t="s">
        <v>398</v>
      </c>
      <c r="B333" s="56"/>
      <c r="C333" s="34">
        <v>16.998999999999999</v>
      </c>
      <c r="D333" s="40" t="s">
        <v>136</v>
      </c>
      <c r="E333" s="207"/>
      <c r="F333" s="54" t="s">
        <v>414</v>
      </c>
      <c r="G333" s="56" t="s">
        <v>6</v>
      </c>
      <c r="H333" s="38"/>
      <c r="I333" s="38"/>
      <c r="J333" s="35">
        <v>1701</v>
      </c>
      <c r="K333" s="43"/>
      <c r="L333" s="43"/>
      <c r="M333" s="43">
        <f t="shared" si="76"/>
        <v>0</v>
      </c>
      <c r="N333" s="46"/>
      <c r="O333" s="44">
        <f t="shared" si="77"/>
        <v>0</v>
      </c>
      <c r="P333" s="170" t="str">
        <f t="shared" si="78"/>
        <v/>
      </c>
    </row>
    <row r="334" spans="1:16" ht="23.4" hidden="1" outlineLevel="2" x14ac:dyDescent="0.25">
      <c r="A334" s="36" t="s">
        <v>398</v>
      </c>
      <c r="B334" s="56"/>
      <c r="C334" s="34">
        <v>20.702999999999999</v>
      </c>
      <c r="D334" s="40" t="s">
        <v>393</v>
      </c>
      <c r="E334" s="207"/>
      <c r="F334" s="54" t="s">
        <v>415</v>
      </c>
      <c r="G334" s="56" t="s">
        <v>6</v>
      </c>
      <c r="H334" s="38"/>
      <c r="I334" s="38"/>
      <c r="J334" s="35">
        <v>129608</v>
      </c>
      <c r="K334" s="43"/>
      <c r="L334" s="43"/>
      <c r="M334" s="43">
        <f t="shared" si="76"/>
        <v>0</v>
      </c>
      <c r="N334" s="46"/>
      <c r="O334" s="44">
        <f t="shared" si="77"/>
        <v>0</v>
      </c>
      <c r="P334" s="170" t="str">
        <f t="shared" si="78"/>
        <v/>
      </c>
    </row>
    <row r="335" spans="1:16" ht="12" hidden="1" outlineLevel="2" x14ac:dyDescent="0.25">
      <c r="A335" s="36" t="s">
        <v>398</v>
      </c>
      <c r="B335" s="56"/>
      <c r="C335" s="34">
        <v>21.015999999999998</v>
      </c>
      <c r="D335" s="40" t="s">
        <v>416</v>
      </c>
      <c r="E335" s="207"/>
      <c r="F335" s="54" t="s">
        <v>417</v>
      </c>
      <c r="G335" s="56" t="s">
        <v>6</v>
      </c>
      <c r="H335" s="38"/>
      <c r="I335" s="38"/>
      <c r="J335" s="35">
        <v>809</v>
      </c>
      <c r="K335" s="43"/>
      <c r="L335" s="43"/>
      <c r="M335" s="43">
        <f t="shared" si="76"/>
        <v>0</v>
      </c>
      <c r="N335" s="46"/>
      <c r="O335" s="44">
        <f t="shared" si="77"/>
        <v>0</v>
      </c>
      <c r="P335" s="170" t="str">
        <f t="shared" si="78"/>
        <v/>
      </c>
    </row>
    <row r="336" spans="1:16" ht="23.4" hidden="1" outlineLevel="2" x14ac:dyDescent="0.25">
      <c r="A336" s="36" t="s">
        <v>398</v>
      </c>
      <c r="B336" s="56"/>
      <c r="C336" s="34">
        <v>97.007999999999996</v>
      </c>
      <c r="D336" s="40" t="s">
        <v>371</v>
      </c>
      <c r="E336" s="207"/>
      <c r="F336" s="54" t="s">
        <v>512</v>
      </c>
      <c r="G336" s="56" t="s">
        <v>6</v>
      </c>
      <c r="H336" s="38"/>
      <c r="I336" s="38"/>
      <c r="J336" s="35">
        <v>104256</v>
      </c>
      <c r="K336" s="43"/>
      <c r="L336" s="43"/>
      <c r="M336" s="43">
        <f t="shared" si="76"/>
        <v>0</v>
      </c>
      <c r="N336" s="46"/>
      <c r="O336" s="44">
        <f t="shared" si="77"/>
        <v>0</v>
      </c>
      <c r="P336" s="170" t="str">
        <f t="shared" si="78"/>
        <v/>
      </c>
    </row>
    <row r="337" spans="1:16" ht="23.4" hidden="1" outlineLevel="2" x14ac:dyDescent="0.25">
      <c r="A337" s="36" t="s">
        <v>398</v>
      </c>
      <c r="B337" s="56"/>
      <c r="C337" s="34">
        <v>97.012</v>
      </c>
      <c r="D337" s="40" t="s">
        <v>371</v>
      </c>
      <c r="E337" s="207"/>
      <c r="F337" s="54" t="s">
        <v>418</v>
      </c>
      <c r="G337" s="56" t="s">
        <v>6</v>
      </c>
      <c r="H337" s="38"/>
      <c r="I337" s="38"/>
      <c r="J337" s="35">
        <v>726652</v>
      </c>
      <c r="K337" s="43"/>
      <c r="L337" s="43"/>
      <c r="M337" s="43">
        <f t="shared" si="76"/>
        <v>0</v>
      </c>
      <c r="N337" s="46"/>
      <c r="O337" s="44">
        <f t="shared" si="77"/>
        <v>0</v>
      </c>
      <c r="P337" s="170" t="str">
        <f t="shared" si="78"/>
        <v/>
      </c>
    </row>
    <row r="338" spans="1:16" ht="23.4" hidden="1" outlineLevel="2" x14ac:dyDescent="0.25">
      <c r="A338" s="36" t="s">
        <v>398</v>
      </c>
      <c r="B338" s="56"/>
      <c r="C338" s="34">
        <v>97.028999999999996</v>
      </c>
      <c r="D338" s="40" t="s">
        <v>371</v>
      </c>
      <c r="E338" s="207"/>
      <c r="F338" s="54" t="s">
        <v>419</v>
      </c>
      <c r="G338" s="56" t="s">
        <v>6</v>
      </c>
      <c r="H338" s="38"/>
      <c r="I338" s="38"/>
      <c r="J338" s="35">
        <v>36447</v>
      </c>
      <c r="K338" s="43"/>
      <c r="L338" s="43"/>
      <c r="M338" s="43">
        <f t="shared" si="76"/>
        <v>0</v>
      </c>
      <c r="N338" s="46"/>
      <c r="O338" s="44">
        <f t="shared" si="77"/>
        <v>0</v>
      </c>
      <c r="P338" s="170" t="str">
        <f t="shared" si="78"/>
        <v/>
      </c>
    </row>
    <row r="339" spans="1:16" ht="23.4" hidden="1" outlineLevel="2" x14ac:dyDescent="0.25">
      <c r="A339" s="36" t="s">
        <v>398</v>
      </c>
      <c r="B339" s="56"/>
      <c r="C339" s="34">
        <v>97.031999999999996</v>
      </c>
      <c r="D339" s="40" t="s">
        <v>371</v>
      </c>
      <c r="E339" s="207"/>
      <c r="F339" s="54" t="s">
        <v>513</v>
      </c>
      <c r="G339" s="56" t="s">
        <v>6</v>
      </c>
      <c r="H339" s="38"/>
      <c r="I339" s="38"/>
      <c r="J339" s="35">
        <v>128434</v>
      </c>
      <c r="K339" s="43"/>
      <c r="L339" s="43"/>
      <c r="M339" s="43">
        <f t="shared" ref="M339:M342" si="79">K339-L339</f>
        <v>0</v>
      </c>
      <c r="N339" s="46"/>
      <c r="O339" s="44">
        <f t="shared" ref="O339:O342" si="80">IF(N339-L339&gt;0,N339-L339,0)</f>
        <v>0</v>
      </c>
      <c r="P339" s="170"/>
    </row>
    <row r="340" spans="1:16" ht="23.4" hidden="1" outlineLevel="2" x14ac:dyDescent="0.25">
      <c r="A340" s="36" t="s">
        <v>398</v>
      </c>
      <c r="B340" s="57"/>
      <c r="C340" s="34">
        <v>97.036000000000001</v>
      </c>
      <c r="D340" s="40" t="s">
        <v>371</v>
      </c>
      <c r="E340" s="207"/>
      <c r="F340" s="32" t="s">
        <v>420</v>
      </c>
      <c r="G340" s="57" t="s">
        <v>6</v>
      </c>
      <c r="H340" s="38"/>
      <c r="I340" s="38"/>
      <c r="J340" s="35">
        <v>76182701</v>
      </c>
      <c r="K340" s="43"/>
      <c r="L340" s="43"/>
      <c r="M340" s="43">
        <f t="shared" si="79"/>
        <v>0</v>
      </c>
      <c r="N340" s="46"/>
      <c r="O340" s="44">
        <f t="shared" si="80"/>
        <v>0</v>
      </c>
      <c r="P340" s="170"/>
    </row>
    <row r="341" spans="1:16" ht="23.4" hidden="1" outlineLevel="2" x14ac:dyDescent="0.25">
      <c r="A341" s="36" t="s">
        <v>398</v>
      </c>
      <c r="B341" s="56"/>
      <c r="C341" s="34">
        <v>97.039000000000001</v>
      </c>
      <c r="D341" s="40" t="s">
        <v>371</v>
      </c>
      <c r="E341" s="207"/>
      <c r="F341" s="54" t="s">
        <v>421</v>
      </c>
      <c r="G341" s="56" t="s">
        <v>6</v>
      </c>
      <c r="H341" s="38"/>
      <c r="I341" s="38"/>
      <c r="J341" s="35">
        <v>1008719</v>
      </c>
      <c r="K341" s="43"/>
      <c r="L341" s="43"/>
      <c r="M341" s="43">
        <f t="shared" si="79"/>
        <v>0</v>
      </c>
      <c r="N341" s="46"/>
      <c r="O341" s="44">
        <f t="shared" si="80"/>
        <v>0</v>
      </c>
      <c r="P341" s="170"/>
    </row>
    <row r="342" spans="1:16" ht="23.4" hidden="1" outlineLevel="2" x14ac:dyDescent="0.25">
      <c r="A342" s="36" t="s">
        <v>398</v>
      </c>
      <c r="B342" s="56"/>
      <c r="C342" s="34">
        <v>97.042000000000002</v>
      </c>
      <c r="D342" s="40" t="s">
        <v>371</v>
      </c>
      <c r="E342" s="207"/>
      <c r="F342" s="54" t="s">
        <v>422</v>
      </c>
      <c r="G342" s="56" t="s">
        <v>6</v>
      </c>
      <c r="H342" s="38"/>
      <c r="I342" s="38"/>
      <c r="J342" s="35">
        <v>2774563</v>
      </c>
      <c r="K342" s="43"/>
      <c r="L342" s="43"/>
      <c r="M342" s="43">
        <f t="shared" si="79"/>
        <v>0</v>
      </c>
      <c r="N342" s="46"/>
      <c r="O342" s="44">
        <f t="shared" si="80"/>
        <v>0</v>
      </c>
      <c r="P342" s="170"/>
    </row>
    <row r="343" spans="1:16" ht="23.4" hidden="1" outlineLevel="2" x14ac:dyDescent="0.25">
      <c r="A343" s="36" t="s">
        <v>398</v>
      </c>
      <c r="B343" s="56"/>
      <c r="C343" s="34">
        <v>97.043000000000006</v>
      </c>
      <c r="D343" s="40" t="s">
        <v>371</v>
      </c>
      <c r="E343" s="207"/>
      <c r="F343" s="54" t="s">
        <v>514</v>
      </c>
      <c r="G343" s="56" t="s">
        <v>6</v>
      </c>
      <c r="H343" s="38"/>
      <c r="I343" s="38"/>
      <c r="J343" s="35">
        <v>5197</v>
      </c>
      <c r="K343" s="43"/>
      <c r="L343" s="43"/>
      <c r="M343" s="43">
        <f t="shared" ref="M343:M346" si="81">K343-L343</f>
        <v>0</v>
      </c>
      <c r="N343" s="46"/>
      <c r="O343" s="44">
        <f t="shared" ref="O343:O346" si="82">IF(N343-L343&gt;0,N343-L343,0)</f>
        <v>0</v>
      </c>
      <c r="P343" s="170"/>
    </row>
    <row r="344" spans="1:16" ht="23.4" hidden="1" outlineLevel="2" x14ac:dyDescent="0.25">
      <c r="A344" s="36" t="s">
        <v>398</v>
      </c>
      <c r="B344" s="56"/>
      <c r="C344" s="34">
        <v>97.043999999999997</v>
      </c>
      <c r="D344" s="40" t="s">
        <v>371</v>
      </c>
      <c r="E344" s="207"/>
      <c r="F344" s="54" t="s">
        <v>423</v>
      </c>
      <c r="G344" s="56" t="s">
        <v>6</v>
      </c>
      <c r="H344" s="38"/>
      <c r="I344" s="38"/>
      <c r="J344" s="35">
        <v>96502</v>
      </c>
      <c r="K344" s="43"/>
      <c r="L344" s="43"/>
      <c r="M344" s="43">
        <f t="shared" si="81"/>
        <v>0</v>
      </c>
      <c r="N344" s="46"/>
      <c r="O344" s="44">
        <f t="shared" si="82"/>
        <v>0</v>
      </c>
      <c r="P344" s="170"/>
    </row>
    <row r="345" spans="1:16" ht="23.4" hidden="1" outlineLevel="2" x14ac:dyDescent="0.25">
      <c r="A345" s="36" t="s">
        <v>398</v>
      </c>
      <c r="B345" s="56"/>
      <c r="C345" s="34">
        <v>97.046999999999997</v>
      </c>
      <c r="D345" s="40" t="s">
        <v>371</v>
      </c>
      <c r="E345" s="207"/>
      <c r="F345" s="54" t="s">
        <v>424</v>
      </c>
      <c r="G345" s="56" t="s">
        <v>6</v>
      </c>
      <c r="H345" s="38"/>
      <c r="I345" s="38"/>
      <c r="J345" s="35">
        <v>435952</v>
      </c>
      <c r="K345" s="43"/>
      <c r="L345" s="43"/>
      <c r="M345" s="43">
        <f t="shared" si="81"/>
        <v>0</v>
      </c>
      <c r="N345" s="46"/>
      <c r="O345" s="44">
        <f t="shared" si="82"/>
        <v>0</v>
      </c>
      <c r="P345" s="170"/>
    </row>
    <row r="346" spans="1:16" ht="23.4" hidden="1" outlineLevel="2" x14ac:dyDescent="0.25">
      <c r="A346" s="33" t="s">
        <v>398</v>
      </c>
      <c r="B346" s="57"/>
      <c r="C346" s="34">
        <v>97.066999999999993</v>
      </c>
      <c r="D346" s="40" t="s">
        <v>371</v>
      </c>
      <c r="E346" s="207"/>
      <c r="F346" s="32" t="s">
        <v>425</v>
      </c>
      <c r="G346" s="57" t="s">
        <v>6</v>
      </c>
      <c r="H346" s="38"/>
      <c r="I346" s="38"/>
      <c r="J346" s="35">
        <v>3886247</v>
      </c>
      <c r="K346" s="43"/>
      <c r="L346" s="43"/>
      <c r="M346" s="43">
        <f t="shared" si="81"/>
        <v>0</v>
      </c>
      <c r="N346" s="46"/>
      <c r="O346" s="44">
        <f t="shared" si="82"/>
        <v>0</v>
      </c>
      <c r="P346" s="170"/>
    </row>
    <row r="347" spans="1:16" ht="12" outlineLevel="1" collapsed="1" x14ac:dyDescent="0.25">
      <c r="A347" s="58" t="s">
        <v>426</v>
      </c>
      <c r="B347" s="57"/>
      <c r="C347" s="34"/>
      <c r="D347" s="40"/>
      <c r="E347" s="207"/>
      <c r="F347" s="32"/>
      <c r="G347" s="57"/>
      <c r="H347" s="38"/>
      <c r="I347" s="38"/>
      <c r="J347" s="35">
        <f t="shared" ref="J347:O347" si="83">SUBTOTAL(9,J317:J346)</f>
        <v>87722120</v>
      </c>
      <c r="K347" s="35">
        <f t="shared" si="83"/>
        <v>0</v>
      </c>
      <c r="L347" s="35">
        <f t="shared" si="83"/>
        <v>0</v>
      </c>
      <c r="M347" s="35">
        <f t="shared" si="83"/>
        <v>0</v>
      </c>
      <c r="N347" s="35">
        <f t="shared" si="83"/>
        <v>0</v>
      </c>
      <c r="O347" s="35">
        <f t="shared" si="83"/>
        <v>0</v>
      </c>
      <c r="P347" s="170">
        <f>SUBTOTAL(9,P317:P346)</f>
        <v>0</v>
      </c>
    </row>
    <row r="348" spans="1:16" ht="23.4" hidden="1" outlineLevel="2" x14ac:dyDescent="0.25">
      <c r="A348" s="36" t="s">
        <v>427</v>
      </c>
      <c r="B348" s="56"/>
      <c r="C348" s="34">
        <v>20.721</v>
      </c>
      <c r="D348" s="40" t="s">
        <v>393</v>
      </c>
      <c r="E348" s="207"/>
      <c r="F348" s="54" t="s">
        <v>428</v>
      </c>
      <c r="G348" s="56" t="s">
        <v>6</v>
      </c>
      <c r="H348" s="38"/>
      <c r="I348" s="38"/>
      <c r="J348" s="35">
        <v>285231</v>
      </c>
      <c r="K348" s="43"/>
      <c r="L348" s="43"/>
      <c r="M348" s="43"/>
      <c r="N348" s="46"/>
      <c r="O348" s="44"/>
      <c r="P348" s="170"/>
    </row>
    <row r="349" spans="1:16" ht="12" hidden="1" outlineLevel="2" x14ac:dyDescent="0.25">
      <c r="A349" s="36" t="s">
        <v>427</v>
      </c>
      <c r="B349" s="56"/>
      <c r="C349" s="34">
        <v>81.040999999999997</v>
      </c>
      <c r="D349" s="40" t="s">
        <v>213</v>
      </c>
      <c r="E349" s="207"/>
      <c r="F349" s="54" t="s">
        <v>429</v>
      </c>
      <c r="G349" s="56" t="s">
        <v>6</v>
      </c>
      <c r="H349" s="38"/>
      <c r="I349" s="38"/>
      <c r="J349" s="35">
        <v>223902</v>
      </c>
      <c r="K349" s="43"/>
      <c r="L349" s="43"/>
      <c r="M349" s="43"/>
      <c r="N349" s="46"/>
      <c r="O349" s="44"/>
      <c r="P349" s="170"/>
    </row>
    <row r="350" spans="1:16" ht="12" hidden="1" outlineLevel="2" x14ac:dyDescent="0.25">
      <c r="A350" s="36" t="s">
        <v>427</v>
      </c>
      <c r="B350" s="56"/>
      <c r="C350" s="34">
        <v>81.138000000000005</v>
      </c>
      <c r="D350" s="40" t="s">
        <v>213</v>
      </c>
      <c r="E350" s="207"/>
      <c r="F350" s="54" t="s">
        <v>430</v>
      </c>
      <c r="G350" s="56" t="s">
        <v>6</v>
      </c>
      <c r="H350" s="38"/>
      <c r="I350" s="38"/>
      <c r="J350" s="43">
        <v>5000</v>
      </c>
      <c r="K350" s="43"/>
      <c r="L350" s="43"/>
      <c r="M350" s="43"/>
      <c r="N350" s="46"/>
      <c r="O350" s="44"/>
      <c r="P350" s="170"/>
    </row>
    <row r="351" spans="1:16" ht="23.4" hidden="1" outlineLevel="2" x14ac:dyDescent="0.25">
      <c r="A351" s="33" t="s">
        <v>427</v>
      </c>
      <c r="B351" s="57"/>
      <c r="C351" s="34">
        <v>90.600999999999999</v>
      </c>
      <c r="D351" s="40" t="s">
        <v>395</v>
      </c>
      <c r="E351" s="207"/>
      <c r="F351" s="32" t="s">
        <v>396</v>
      </c>
      <c r="G351" s="57" t="s">
        <v>6</v>
      </c>
      <c r="H351" s="38"/>
      <c r="I351" s="38"/>
      <c r="J351" s="43">
        <v>145037</v>
      </c>
      <c r="K351" s="43"/>
      <c r="L351" s="43"/>
      <c r="M351" s="43"/>
      <c r="N351" s="46"/>
      <c r="O351" s="44"/>
      <c r="P351" s="170"/>
    </row>
    <row r="352" spans="1:16" ht="12" outlineLevel="1" collapsed="1" x14ac:dyDescent="0.25">
      <c r="A352" s="58" t="s">
        <v>431</v>
      </c>
      <c r="B352" s="57"/>
      <c r="C352" s="34"/>
      <c r="D352" s="40"/>
      <c r="E352" s="207"/>
      <c r="F352" s="32"/>
      <c r="G352" s="57"/>
      <c r="H352" s="38"/>
      <c r="I352" s="38"/>
      <c r="J352" s="43">
        <f t="shared" ref="J352:O352" si="84">SUBTOTAL(9,J348:J351)</f>
        <v>659170</v>
      </c>
      <c r="K352" s="43">
        <f t="shared" si="84"/>
        <v>0</v>
      </c>
      <c r="L352" s="43">
        <f t="shared" si="84"/>
        <v>0</v>
      </c>
      <c r="M352" s="43">
        <f t="shared" si="84"/>
        <v>0</v>
      </c>
      <c r="N352" s="43">
        <f t="shared" si="84"/>
        <v>0</v>
      </c>
      <c r="O352" s="43">
        <f t="shared" si="84"/>
        <v>0</v>
      </c>
      <c r="P352" s="170">
        <f>SUBTOTAL(9,P348:P351)</f>
        <v>0</v>
      </c>
    </row>
    <row r="353" spans="1:16" ht="23.4" hidden="1" outlineLevel="2" x14ac:dyDescent="0.25">
      <c r="A353" s="36" t="s">
        <v>432</v>
      </c>
      <c r="B353" s="56"/>
      <c r="C353" s="34">
        <v>17.207000000000001</v>
      </c>
      <c r="D353" s="40" t="s">
        <v>433</v>
      </c>
      <c r="E353" s="207"/>
      <c r="F353" s="54" t="s">
        <v>434</v>
      </c>
      <c r="G353" s="56" t="s">
        <v>6</v>
      </c>
      <c r="H353" s="38"/>
      <c r="I353" s="38"/>
      <c r="J353" s="43">
        <v>150462</v>
      </c>
      <c r="K353" s="43"/>
      <c r="L353" s="43"/>
      <c r="M353" s="43"/>
      <c r="N353" s="46"/>
      <c r="O353" s="44"/>
      <c r="P353" s="170"/>
    </row>
    <row r="354" spans="1:16" ht="34.799999999999997" hidden="1" outlineLevel="2" x14ac:dyDescent="0.25">
      <c r="A354" s="36" t="s">
        <v>432</v>
      </c>
      <c r="B354" s="56"/>
      <c r="C354" s="34">
        <v>90.403999999999996</v>
      </c>
      <c r="D354" s="40" t="s">
        <v>437</v>
      </c>
      <c r="E354" s="207"/>
      <c r="F354" s="54" t="s">
        <v>515</v>
      </c>
      <c r="G354" s="56" t="s">
        <v>6</v>
      </c>
      <c r="H354" s="38"/>
      <c r="I354" s="38"/>
      <c r="J354" s="43">
        <v>203678</v>
      </c>
      <c r="K354" s="43"/>
      <c r="L354" s="43"/>
      <c r="M354" s="43"/>
      <c r="N354" s="46"/>
      <c r="O354" s="44"/>
      <c r="P354" s="170"/>
    </row>
    <row r="355" spans="1:16" ht="34.799999999999997" hidden="1" outlineLevel="2" x14ac:dyDescent="0.25">
      <c r="A355" s="36" t="s">
        <v>432</v>
      </c>
      <c r="B355" s="56"/>
      <c r="C355" s="34">
        <v>90.403999999999996</v>
      </c>
      <c r="D355" s="40" t="s">
        <v>437</v>
      </c>
      <c r="E355" s="207" t="s">
        <v>480</v>
      </c>
      <c r="F355" s="54" t="s">
        <v>516</v>
      </c>
      <c r="G355" s="56" t="s">
        <v>6</v>
      </c>
      <c r="H355" s="38"/>
      <c r="I355" s="38"/>
      <c r="J355" s="43">
        <v>1380385</v>
      </c>
      <c r="K355" s="43"/>
      <c r="L355" s="43"/>
      <c r="M355" s="43"/>
      <c r="N355" s="46"/>
      <c r="O355" s="44"/>
      <c r="P355" s="170"/>
    </row>
    <row r="356" spans="1:16" ht="23.4" hidden="1" outlineLevel="2" x14ac:dyDescent="0.25">
      <c r="A356" s="36" t="s">
        <v>432</v>
      </c>
      <c r="B356" s="56"/>
      <c r="C356" s="34">
        <v>89.003</v>
      </c>
      <c r="D356" s="40" t="s">
        <v>435</v>
      </c>
      <c r="E356" s="207"/>
      <c r="F356" s="54" t="s">
        <v>436</v>
      </c>
      <c r="G356" s="56" t="s">
        <v>6</v>
      </c>
      <c r="H356" s="38"/>
      <c r="I356" s="16"/>
      <c r="J356" s="43">
        <v>57661</v>
      </c>
      <c r="K356" s="43"/>
      <c r="L356" s="43"/>
      <c r="M356" s="43"/>
      <c r="N356" s="46"/>
      <c r="O356" s="44"/>
      <c r="P356" s="170"/>
    </row>
    <row r="357" spans="1:16" ht="34.799999999999997" hidden="1" outlineLevel="2" x14ac:dyDescent="0.25">
      <c r="A357" s="36" t="s">
        <v>432</v>
      </c>
      <c r="B357" s="56"/>
      <c r="C357" s="34">
        <v>90.400999999999996</v>
      </c>
      <c r="D357" s="40" t="s">
        <v>437</v>
      </c>
      <c r="E357" s="207"/>
      <c r="F357" s="54" t="s">
        <v>438</v>
      </c>
      <c r="G357" s="56" t="s">
        <v>6</v>
      </c>
      <c r="H357" s="38"/>
      <c r="I357" s="16"/>
      <c r="J357" s="43">
        <v>693421</v>
      </c>
      <c r="K357" s="43"/>
      <c r="L357" s="43"/>
      <c r="M357" s="43"/>
      <c r="N357" s="46"/>
      <c r="O357" s="44"/>
      <c r="P357" s="170"/>
    </row>
    <row r="358" spans="1:16" ht="12" outlineLevel="1" collapsed="1" x14ac:dyDescent="0.25">
      <c r="A358" s="59" t="s">
        <v>439</v>
      </c>
      <c r="B358" s="56"/>
      <c r="C358" s="34"/>
      <c r="D358" s="40"/>
      <c r="E358" s="207"/>
      <c r="F358" s="54"/>
      <c r="G358" s="56"/>
      <c r="H358" s="38"/>
      <c r="I358" s="16"/>
      <c r="J358" s="43">
        <f t="shared" ref="J358:O358" si="85">SUBTOTAL(9,J353:J357)</f>
        <v>2485607</v>
      </c>
      <c r="K358" s="43">
        <f t="shared" si="85"/>
        <v>0</v>
      </c>
      <c r="L358" s="43">
        <f t="shared" si="85"/>
        <v>0</v>
      </c>
      <c r="M358" s="43">
        <f t="shared" si="85"/>
        <v>0</v>
      </c>
      <c r="N358" s="43">
        <f t="shared" si="85"/>
        <v>0</v>
      </c>
      <c r="O358" s="43">
        <f t="shared" si="85"/>
        <v>0</v>
      </c>
      <c r="P358" s="170">
        <f>SUBTOTAL(9,P353:P357)</f>
        <v>0</v>
      </c>
    </row>
    <row r="359" spans="1:16" ht="23.4" hidden="1" outlineLevel="2" x14ac:dyDescent="0.25">
      <c r="A359" s="36" t="s">
        <v>440</v>
      </c>
      <c r="B359" s="56"/>
      <c r="C359" s="34">
        <v>10.664999999999999</v>
      </c>
      <c r="D359" s="40" t="s">
        <v>119</v>
      </c>
      <c r="E359" s="207"/>
      <c r="F359" s="39" t="s">
        <v>441</v>
      </c>
      <c r="G359" s="56" t="s">
        <v>6</v>
      </c>
      <c r="H359" s="38"/>
      <c r="I359" s="16"/>
      <c r="J359" s="43">
        <v>228486</v>
      </c>
      <c r="K359" s="43"/>
      <c r="L359" s="43"/>
      <c r="M359" s="43"/>
      <c r="N359" s="46"/>
      <c r="O359" s="44"/>
      <c r="P359" s="170"/>
    </row>
    <row r="360" spans="1:16" ht="12" outlineLevel="1" collapsed="1" x14ac:dyDescent="0.25">
      <c r="A360" s="59" t="s">
        <v>443</v>
      </c>
      <c r="B360" s="56"/>
      <c r="C360" s="34"/>
      <c r="D360" s="40"/>
      <c r="E360" s="207"/>
      <c r="F360" s="39"/>
      <c r="G360" s="56"/>
      <c r="H360" s="38"/>
      <c r="I360" s="16"/>
      <c r="J360" s="43">
        <f t="shared" ref="J360:O360" si="86">SUBTOTAL(9,J359:J359)</f>
        <v>228486</v>
      </c>
      <c r="K360" s="43">
        <f t="shared" si="86"/>
        <v>0</v>
      </c>
      <c r="L360" s="43">
        <f t="shared" si="86"/>
        <v>0</v>
      </c>
      <c r="M360" s="43">
        <f t="shared" si="86"/>
        <v>0</v>
      </c>
      <c r="N360" s="43">
        <f t="shared" si="86"/>
        <v>0</v>
      </c>
      <c r="O360" s="43">
        <f t="shared" si="86"/>
        <v>0</v>
      </c>
      <c r="P360" s="170">
        <f>SUBTOTAL(9,P359:P359)</f>
        <v>0</v>
      </c>
    </row>
    <row r="361" spans="1:16" ht="34.799999999999997" hidden="1" outlineLevel="2" x14ac:dyDescent="0.25">
      <c r="A361" s="36" t="s">
        <v>444</v>
      </c>
      <c r="B361" s="56"/>
      <c r="C361" s="34">
        <v>16.59</v>
      </c>
      <c r="D361" s="40" t="s">
        <v>136</v>
      </c>
      <c r="E361" s="207"/>
      <c r="F361" s="32" t="s">
        <v>445</v>
      </c>
      <c r="G361" s="57" t="s">
        <v>6</v>
      </c>
      <c r="H361" s="38"/>
      <c r="I361" s="16"/>
      <c r="J361" s="43">
        <v>140390</v>
      </c>
      <c r="K361" s="43"/>
      <c r="L361" s="43"/>
      <c r="M361" s="43"/>
      <c r="N361" s="46"/>
      <c r="O361" s="44"/>
      <c r="P361" s="170"/>
    </row>
    <row r="362" spans="1:16" ht="23.4" hidden="1" outlineLevel="2" x14ac:dyDescent="0.25">
      <c r="A362" s="36" t="s">
        <v>444</v>
      </c>
      <c r="B362" s="56"/>
      <c r="C362" s="34">
        <v>16.998999999999999</v>
      </c>
      <c r="D362" s="40" t="s">
        <v>136</v>
      </c>
      <c r="E362" s="207"/>
      <c r="F362" s="32" t="s">
        <v>446</v>
      </c>
      <c r="G362" s="57" t="s">
        <v>6</v>
      </c>
      <c r="H362" s="38"/>
      <c r="I362" s="16"/>
      <c r="J362" s="43">
        <v>560</v>
      </c>
      <c r="K362" s="43"/>
      <c r="L362" s="43"/>
      <c r="M362" s="43"/>
      <c r="N362" s="46"/>
      <c r="O362" s="44"/>
      <c r="P362" s="170"/>
    </row>
    <row r="363" spans="1:16" ht="12" outlineLevel="1" collapsed="1" x14ac:dyDescent="0.25">
      <c r="A363" s="59" t="s">
        <v>447</v>
      </c>
      <c r="B363" s="56"/>
      <c r="C363" s="34"/>
      <c r="D363" s="40"/>
      <c r="E363" s="207"/>
      <c r="F363" s="32"/>
      <c r="G363" s="57"/>
      <c r="H363" s="38"/>
      <c r="I363" s="16"/>
      <c r="J363" s="43">
        <f t="shared" ref="J363:O363" si="87">SUBTOTAL(9,J361:J362)</f>
        <v>140950</v>
      </c>
      <c r="K363" s="43">
        <f t="shared" si="87"/>
        <v>0</v>
      </c>
      <c r="L363" s="43">
        <f t="shared" si="87"/>
        <v>0</v>
      </c>
      <c r="M363" s="43">
        <f t="shared" si="87"/>
        <v>0</v>
      </c>
      <c r="N363" s="43">
        <f t="shared" si="87"/>
        <v>0</v>
      </c>
      <c r="O363" s="43">
        <f t="shared" si="87"/>
        <v>0</v>
      </c>
      <c r="P363" s="170">
        <f>SUBTOTAL(9,P361:P362)</f>
        <v>0</v>
      </c>
    </row>
    <row r="364" spans="1:16" ht="23.4" hidden="1" outlineLevel="2" x14ac:dyDescent="0.25">
      <c r="A364" s="36" t="s">
        <v>448</v>
      </c>
      <c r="B364" s="56"/>
      <c r="C364" s="34">
        <v>20.106000000000002</v>
      </c>
      <c r="D364" s="40" t="s">
        <v>393</v>
      </c>
      <c r="E364" s="207"/>
      <c r="F364" s="54" t="s">
        <v>449</v>
      </c>
      <c r="G364" s="56" t="s">
        <v>6</v>
      </c>
      <c r="H364" s="38"/>
      <c r="I364" s="16"/>
      <c r="J364" s="43">
        <v>2712860</v>
      </c>
      <c r="K364" s="43"/>
      <c r="L364" s="43"/>
      <c r="M364" s="43"/>
      <c r="N364" s="46"/>
      <c r="O364" s="44"/>
      <c r="P364" s="170"/>
    </row>
    <row r="365" spans="1:16" ht="23.4" hidden="1" outlineLevel="2" x14ac:dyDescent="0.25">
      <c r="A365" s="36" t="s">
        <v>448</v>
      </c>
      <c r="B365" s="56"/>
      <c r="C365" s="34">
        <v>20.2</v>
      </c>
      <c r="D365" s="40" t="s">
        <v>393</v>
      </c>
      <c r="E365" s="207"/>
      <c r="F365" s="54" t="s">
        <v>450</v>
      </c>
      <c r="G365" s="56" t="s">
        <v>6</v>
      </c>
      <c r="H365" s="38"/>
      <c r="I365" s="38"/>
      <c r="J365" s="43">
        <v>1445257</v>
      </c>
      <c r="K365" s="43"/>
      <c r="L365" s="43"/>
      <c r="M365" s="43"/>
      <c r="N365" s="46"/>
      <c r="O365" s="44"/>
      <c r="P365" s="170"/>
    </row>
    <row r="366" spans="1:16" ht="23.4" hidden="1" outlineLevel="2" x14ac:dyDescent="0.25">
      <c r="A366" s="36" t="s">
        <v>448</v>
      </c>
      <c r="B366" s="56"/>
      <c r="C366" s="34">
        <v>20.204999999999998</v>
      </c>
      <c r="D366" s="40" t="s">
        <v>393</v>
      </c>
      <c r="E366" s="207"/>
      <c r="F366" s="54" t="s">
        <v>451</v>
      </c>
      <c r="G366" s="56" t="s">
        <v>6</v>
      </c>
      <c r="H366" s="38"/>
      <c r="I366" s="38"/>
      <c r="J366" s="43">
        <v>274470581</v>
      </c>
      <c r="K366" s="43"/>
      <c r="L366" s="43"/>
      <c r="M366" s="43"/>
      <c r="N366" s="46"/>
      <c r="O366" s="44"/>
      <c r="P366" s="170"/>
    </row>
    <row r="367" spans="1:16" ht="23.4" hidden="1" outlineLevel="2" x14ac:dyDescent="0.25">
      <c r="A367" s="36" t="s">
        <v>448</v>
      </c>
      <c r="B367" s="56"/>
      <c r="C367" s="34">
        <v>20.215</v>
      </c>
      <c r="D367" s="40" t="s">
        <v>393</v>
      </c>
      <c r="E367" s="207"/>
      <c r="F367" s="54" t="s">
        <v>452</v>
      </c>
      <c r="G367" s="56" t="s">
        <v>6</v>
      </c>
      <c r="H367" s="38"/>
      <c r="I367" s="38"/>
      <c r="J367" s="43">
        <v>146801</v>
      </c>
      <c r="K367" s="43"/>
      <c r="L367" s="43"/>
      <c r="M367" s="43"/>
      <c r="N367" s="46"/>
      <c r="O367" s="44"/>
      <c r="P367" s="170"/>
    </row>
    <row r="368" spans="1:16" ht="23.4" hidden="1" outlineLevel="2" x14ac:dyDescent="0.25">
      <c r="A368" s="36" t="s">
        <v>448</v>
      </c>
      <c r="B368" s="56"/>
      <c r="C368" s="34">
        <v>20.218</v>
      </c>
      <c r="D368" s="40" t="s">
        <v>393</v>
      </c>
      <c r="E368" s="207"/>
      <c r="F368" s="54" t="s">
        <v>453</v>
      </c>
      <c r="G368" s="56" t="s">
        <v>6</v>
      </c>
      <c r="H368" s="38"/>
      <c r="I368" s="38"/>
      <c r="J368" s="43">
        <v>1082912</v>
      </c>
      <c r="K368" s="43"/>
      <c r="L368" s="43"/>
      <c r="M368" s="43"/>
      <c r="N368" s="46"/>
      <c r="O368" s="44"/>
      <c r="P368" s="170"/>
    </row>
    <row r="369" spans="1:16" ht="23.4" hidden="1" outlineLevel="2" x14ac:dyDescent="0.25">
      <c r="A369" s="36" t="s">
        <v>448</v>
      </c>
      <c r="B369" s="56"/>
      <c r="C369" s="34">
        <v>20.224</v>
      </c>
      <c r="D369" s="40" t="s">
        <v>393</v>
      </c>
      <c r="E369" s="207"/>
      <c r="F369" s="54" t="s">
        <v>454</v>
      </c>
      <c r="G369" s="56" t="s">
        <v>6</v>
      </c>
      <c r="H369" s="38"/>
      <c r="I369" s="38"/>
      <c r="J369" s="43">
        <v>4885</v>
      </c>
      <c r="K369" s="43"/>
      <c r="L369" s="43"/>
      <c r="M369" s="43"/>
      <c r="N369" s="46"/>
      <c r="O369" s="44"/>
      <c r="P369" s="170"/>
    </row>
    <row r="370" spans="1:16" ht="23.4" hidden="1" outlineLevel="2" x14ac:dyDescent="0.25">
      <c r="A370" s="36" t="s">
        <v>448</v>
      </c>
      <c r="B370" s="56"/>
      <c r="C370" s="34">
        <v>20.231999999999999</v>
      </c>
      <c r="D370" s="40" t="s">
        <v>393</v>
      </c>
      <c r="E370" s="207"/>
      <c r="F370" s="54" t="s">
        <v>517</v>
      </c>
      <c r="G370" s="56" t="s">
        <v>6</v>
      </c>
      <c r="H370" s="38"/>
      <c r="I370" s="38"/>
      <c r="J370" s="43">
        <v>22954</v>
      </c>
      <c r="K370" s="43"/>
      <c r="L370" s="43"/>
      <c r="M370" s="43"/>
      <c r="N370" s="46"/>
      <c r="O370" s="44"/>
      <c r="P370" s="170"/>
    </row>
    <row r="371" spans="1:16" ht="23.4" hidden="1" outlineLevel="2" x14ac:dyDescent="0.25">
      <c r="A371" s="36" t="s">
        <v>448</v>
      </c>
      <c r="B371" s="56"/>
      <c r="C371" s="34">
        <v>20.236999999999998</v>
      </c>
      <c r="D371" s="40" t="s">
        <v>393</v>
      </c>
      <c r="E371" s="207"/>
      <c r="F371" s="54" t="s">
        <v>455</v>
      </c>
      <c r="G371" s="56" t="s">
        <v>6</v>
      </c>
      <c r="H371" s="38"/>
      <c r="I371" s="38"/>
      <c r="J371" s="43">
        <v>194272</v>
      </c>
      <c r="K371" s="43"/>
      <c r="L371" s="43"/>
      <c r="M371" s="43"/>
      <c r="N371" s="46"/>
      <c r="O371" s="44"/>
      <c r="P371" s="170"/>
    </row>
    <row r="372" spans="1:16" ht="23.4" hidden="1" outlineLevel="2" x14ac:dyDescent="0.25">
      <c r="A372" s="36" t="s">
        <v>448</v>
      </c>
      <c r="B372" s="56"/>
      <c r="C372" s="34">
        <v>20.314</v>
      </c>
      <c r="D372" s="40" t="s">
        <v>393</v>
      </c>
      <c r="E372" s="207"/>
      <c r="F372" s="54" t="s">
        <v>518</v>
      </c>
      <c r="G372" s="56" t="s">
        <v>6</v>
      </c>
      <c r="H372" s="38"/>
      <c r="I372" s="38"/>
      <c r="J372" s="43">
        <v>63696</v>
      </c>
      <c r="K372" s="43"/>
      <c r="L372" s="43"/>
      <c r="M372" s="43"/>
      <c r="N372" s="46"/>
      <c r="O372" s="44"/>
      <c r="P372" s="170"/>
    </row>
    <row r="373" spans="1:16" ht="34.799999999999997" hidden="1" outlineLevel="2" x14ac:dyDescent="0.25">
      <c r="A373" s="36" t="s">
        <v>448</v>
      </c>
      <c r="B373" s="56"/>
      <c r="C373" s="34">
        <v>20.318999999999999</v>
      </c>
      <c r="D373" s="40" t="s">
        <v>393</v>
      </c>
      <c r="E373" s="207"/>
      <c r="F373" s="54" t="s">
        <v>519</v>
      </c>
      <c r="G373" s="56" t="s">
        <v>6</v>
      </c>
      <c r="H373" s="38"/>
      <c r="I373" s="38"/>
      <c r="J373" s="43">
        <v>1018</v>
      </c>
      <c r="K373" s="43"/>
      <c r="L373" s="43"/>
      <c r="M373" s="43"/>
      <c r="N373" s="46"/>
      <c r="O373" s="44"/>
      <c r="P373" s="170"/>
    </row>
    <row r="374" spans="1:16" ht="23.4" hidden="1" outlineLevel="2" x14ac:dyDescent="0.25">
      <c r="A374" s="36" t="s">
        <v>448</v>
      </c>
      <c r="B374" s="56"/>
      <c r="C374" s="34">
        <v>20.5</v>
      </c>
      <c r="D374" s="40" t="s">
        <v>393</v>
      </c>
      <c r="E374" s="207"/>
      <c r="F374" s="54" t="s">
        <v>456</v>
      </c>
      <c r="G374" s="56" t="s">
        <v>6</v>
      </c>
      <c r="H374" s="38"/>
      <c r="I374" s="38"/>
      <c r="J374" s="43">
        <v>429722</v>
      </c>
      <c r="K374" s="43"/>
      <c r="L374" s="43"/>
      <c r="M374" s="43"/>
      <c r="N374" s="46"/>
      <c r="O374" s="44"/>
      <c r="P374" s="170"/>
    </row>
    <row r="375" spans="1:16" ht="23.4" hidden="1" outlineLevel="2" x14ac:dyDescent="0.25">
      <c r="A375" s="36" t="s">
        <v>448</v>
      </c>
      <c r="B375" s="56"/>
      <c r="C375" s="34">
        <v>20.504999999999999</v>
      </c>
      <c r="D375" s="40" t="s">
        <v>393</v>
      </c>
      <c r="E375" s="207"/>
      <c r="F375" s="54" t="s">
        <v>457</v>
      </c>
      <c r="G375" s="56" t="s">
        <v>6</v>
      </c>
      <c r="H375" s="38"/>
      <c r="I375" s="38"/>
      <c r="J375" s="43">
        <v>1147354</v>
      </c>
      <c r="K375" s="43"/>
      <c r="L375" s="43"/>
      <c r="M375" s="43"/>
      <c r="N375" s="46"/>
      <c r="O375" s="44"/>
      <c r="P375" s="170"/>
    </row>
    <row r="376" spans="1:16" ht="23.4" hidden="1" outlineLevel="2" x14ac:dyDescent="0.25">
      <c r="A376" s="36" t="s">
        <v>448</v>
      </c>
      <c r="B376" s="56"/>
      <c r="C376" s="34">
        <v>20.509</v>
      </c>
      <c r="D376" s="40" t="s">
        <v>393</v>
      </c>
      <c r="E376" s="207"/>
      <c r="F376" s="54" t="s">
        <v>458</v>
      </c>
      <c r="G376" s="56" t="s">
        <v>6</v>
      </c>
      <c r="H376" s="38"/>
      <c r="I376" s="38"/>
      <c r="J376" s="43">
        <v>11335481</v>
      </c>
      <c r="K376" s="43"/>
      <c r="L376" s="43"/>
      <c r="M376" s="43"/>
      <c r="N376" s="46"/>
      <c r="O376" s="44"/>
      <c r="P376" s="170"/>
    </row>
    <row r="377" spans="1:16" ht="23.4" hidden="1" outlineLevel="2" x14ac:dyDescent="0.25">
      <c r="A377" s="36" t="s">
        <v>448</v>
      </c>
      <c r="B377" s="56"/>
      <c r="C377" s="34">
        <v>20.509</v>
      </c>
      <c r="D377" s="40" t="s">
        <v>393</v>
      </c>
      <c r="E377" s="207" t="s">
        <v>480</v>
      </c>
      <c r="F377" s="54" t="s">
        <v>520</v>
      </c>
      <c r="G377" s="56" t="s">
        <v>6</v>
      </c>
      <c r="H377" s="38"/>
      <c r="I377" s="38"/>
      <c r="J377" s="43">
        <v>9331704</v>
      </c>
      <c r="K377" s="43"/>
      <c r="L377" s="43"/>
      <c r="M377" s="43"/>
      <c r="N377" s="46"/>
      <c r="O377" s="44"/>
      <c r="P377" s="170"/>
    </row>
    <row r="378" spans="1:16" ht="23.4" hidden="1" outlineLevel="2" x14ac:dyDescent="0.25">
      <c r="A378" s="36" t="s">
        <v>448</v>
      </c>
      <c r="B378" s="56"/>
      <c r="C378" s="34">
        <v>20.513000000000002</v>
      </c>
      <c r="D378" s="40" t="s">
        <v>393</v>
      </c>
      <c r="E378" s="207"/>
      <c r="F378" s="39" t="s">
        <v>459</v>
      </c>
      <c r="G378" s="56" t="s">
        <v>6</v>
      </c>
      <c r="H378" s="38"/>
      <c r="I378" s="38"/>
      <c r="J378" s="43">
        <v>860241</v>
      </c>
      <c r="K378" s="43"/>
      <c r="L378" s="43"/>
      <c r="M378" s="43"/>
      <c r="N378" s="46"/>
      <c r="O378" s="44"/>
      <c r="P378" s="170"/>
    </row>
    <row r="379" spans="1:16" ht="23.4" hidden="1" outlineLevel="2" x14ac:dyDescent="0.25">
      <c r="A379" s="36" t="s">
        <v>448</v>
      </c>
      <c r="B379" s="56"/>
      <c r="C379" s="34">
        <v>20.513999999999999</v>
      </c>
      <c r="D379" s="40" t="s">
        <v>393</v>
      </c>
      <c r="E379" s="207"/>
      <c r="F379" s="54" t="s">
        <v>460</v>
      </c>
      <c r="G379" s="56" t="s">
        <v>6</v>
      </c>
      <c r="H379" s="38"/>
      <c r="I379" s="38"/>
      <c r="J379" s="43">
        <v>38509</v>
      </c>
      <c r="K379" s="43"/>
      <c r="L379" s="43"/>
      <c r="M379" s="43"/>
      <c r="N379" s="46"/>
      <c r="O379" s="44"/>
      <c r="P379" s="170"/>
    </row>
    <row r="380" spans="1:16" ht="23.4" hidden="1" outlineLevel="2" x14ac:dyDescent="0.25">
      <c r="A380" s="36" t="s">
        <v>448</v>
      </c>
      <c r="B380" s="56"/>
      <c r="C380" s="34">
        <v>20.526</v>
      </c>
      <c r="D380" s="40" t="s">
        <v>393</v>
      </c>
      <c r="E380" s="207"/>
      <c r="F380" s="54" t="s">
        <v>461</v>
      </c>
      <c r="G380" s="56" t="s">
        <v>6</v>
      </c>
      <c r="H380" s="38"/>
      <c r="I380" s="38"/>
      <c r="J380" s="43">
        <v>5413894</v>
      </c>
      <c r="K380" s="43"/>
      <c r="L380" s="43"/>
      <c r="M380" s="43"/>
      <c r="N380" s="46"/>
      <c r="O380" s="44"/>
      <c r="P380" s="170"/>
    </row>
    <row r="381" spans="1:16" ht="23.4" hidden="1" outlineLevel="2" x14ac:dyDescent="0.25">
      <c r="A381" s="36" t="s">
        <v>448</v>
      </c>
      <c r="B381" s="56"/>
      <c r="C381" s="34">
        <v>20.6</v>
      </c>
      <c r="D381" s="40" t="s">
        <v>393</v>
      </c>
      <c r="E381" s="207"/>
      <c r="F381" s="54" t="s">
        <v>462</v>
      </c>
      <c r="G381" s="56" t="s">
        <v>6</v>
      </c>
      <c r="H381" s="38"/>
      <c r="I381" s="38"/>
      <c r="J381" s="43">
        <v>1743240</v>
      </c>
      <c r="K381" s="43"/>
      <c r="L381" s="43"/>
      <c r="M381" s="43"/>
      <c r="N381" s="46"/>
      <c r="O381" s="44"/>
      <c r="P381" s="170"/>
    </row>
    <row r="382" spans="1:16" ht="23.4" hidden="1" outlineLevel="2" x14ac:dyDescent="0.25">
      <c r="A382" s="36" t="s">
        <v>448</v>
      </c>
      <c r="B382" s="56"/>
      <c r="C382" s="34">
        <v>20.608000000000001</v>
      </c>
      <c r="D382" s="40" t="s">
        <v>393</v>
      </c>
      <c r="E382" s="207"/>
      <c r="F382" s="54" t="s">
        <v>463</v>
      </c>
      <c r="G382" s="56" t="s">
        <v>6</v>
      </c>
      <c r="H382" s="38"/>
      <c r="I382" s="38"/>
      <c r="J382" s="43">
        <v>396356</v>
      </c>
      <c r="K382" s="43"/>
      <c r="L382" s="43"/>
      <c r="M382" s="43"/>
      <c r="N382" s="46"/>
      <c r="O382" s="44"/>
      <c r="P382" s="170"/>
    </row>
    <row r="383" spans="1:16" ht="23.4" hidden="1" outlineLevel="2" x14ac:dyDescent="0.25">
      <c r="A383" s="36" t="s">
        <v>448</v>
      </c>
      <c r="B383" s="56"/>
      <c r="C383" s="34">
        <v>20.611000000000001</v>
      </c>
      <c r="D383" s="40" t="s">
        <v>393</v>
      </c>
      <c r="E383" s="207"/>
      <c r="F383" s="54" t="s">
        <v>464</v>
      </c>
      <c r="G383" s="56" t="s">
        <v>6</v>
      </c>
      <c r="H383" s="38"/>
      <c r="I383" s="38"/>
      <c r="J383" s="43">
        <v>24383</v>
      </c>
      <c r="K383" s="43"/>
      <c r="L383" s="43"/>
      <c r="M383" s="43"/>
      <c r="N383" s="46"/>
      <c r="O383" s="44"/>
      <c r="P383" s="170"/>
    </row>
    <row r="384" spans="1:16" ht="23.4" hidden="1" outlineLevel="2" x14ac:dyDescent="0.25">
      <c r="A384" s="36" t="s">
        <v>448</v>
      </c>
      <c r="B384" s="56"/>
      <c r="C384" s="34">
        <v>20.614000000000001</v>
      </c>
      <c r="D384" s="40" t="s">
        <v>393</v>
      </c>
      <c r="E384" s="207"/>
      <c r="F384" s="54" t="s">
        <v>465</v>
      </c>
      <c r="G384" s="56" t="s">
        <v>6</v>
      </c>
      <c r="H384" s="38"/>
      <c r="I384" s="38"/>
      <c r="J384" s="43">
        <v>6547</v>
      </c>
      <c r="K384" s="43"/>
      <c r="L384" s="43"/>
      <c r="M384" s="43"/>
      <c r="N384" s="46"/>
      <c r="O384" s="44"/>
      <c r="P384" s="170"/>
    </row>
    <row r="385" spans="1:16" ht="23.4" hidden="1" outlineLevel="2" x14ac:dyDescent="0.25">
      <c r="A385" s="36" t="s">
        <v>448</v>
      </c>
      <c r="B385" s="56"/>
      <c r="C385" s="34">
        <v>20.616</v>
      </c>
      <c r="D385" s="40" t="s">
        <v>393</v>
      </c>
      <c r="E385" s="207"/>
      <c r="F385" s="54" t="s">
        <v>466</v>
      </c>
      <c r="G385" s="56" t="s">
        <v>6</v>
      </c>
      <c r="H385" s="38"/>
      <c r="I385" s="38"/>
      <c r="J385" s="43">
        <v>2250421</v>
      </c>
      <c r="K385" s="43"/>
      <c r="L385" s="43"/>
      <c r="M385" s="43"/>
      <c r="N385" s="46"/>
      <c r="O385" s="44"/>
      <c r="P385" s="170"/>
    </row>
    <row r="386" spans="1:16" ht="23.4" hidden="1" outlineLevel="2" x14ac:dyDescent="0.25">
      <c r="A386" s="36" t="s">
        <v>448</v>
      </c>
      <c r="B386" s="56"/>
      <c r="C386" s="34">
        <v>20.933</v>
      </c>
      <c r="D386" s="40" t="s">
        <v>393</v>
      </c>
      <c r="E386" s="207"/>
      <c r="F386" s="54" t="s">
        <v>467</v>
      </c>
      <c r="G386" s="56" t="s">
        <v>6</v>
      </c>
      <c r="H386" s="38"/>
      <c r="I386" s="38"/>
      <c r="J386" s="43">
        <v>2759206</v>
      </c>
      <c r="K386" s="43"/>
      <c r="L386" s="43"/>
      <c r="M386" s="43"/>
      <c r="N386" s="46"/>
      <c r="O386" s="44"/>
      <c r="P386" s="170"/>
    </row>
    <row r="387" spans="1:16" ht="23.4" hidden="1" outlineLevel="2" x14ac:dyDescent="0.25">
      <c r="A387" s="36" t="s">
        <v>448</v>
      </c>
      <c r="B387" s="56"/>
      <c r="C387" s="34">
        <v>97.036000000000001</v>
      </c>
      <c r="D387" s="40" t="s">
        <v>371</v>
      </c>
      <c r="E387" s="207" t="s">
        <v>480</v>
      </c>
      <c r="F387" s="54" t="s">
        <v>521</v>
      </c>
      <c r="G387" s="56" t="s">
        <v>6</v>
      </c>
      <c r="H387" s="38"/>
      <c r="I387" s="38"/>
      <c r="J387" s="43">
        <v>179190</v>
      </c>
      <c r="K387" s="43"/>
      <c r="L387" s="43"/>
      <c r="M387" s="43"/>
      <c r="N387" s="46"/>
      <c r="O387" s="44"/>
      <c r="P387" s="170"/>
    </row>
    <row r="388" spans="1:16" ht="23.4" hidden="1" outlineLevel="2" x14ac:dyDescent="0.25">
      <c r="A388" s="36" t="s">
        <v>448</v>
      </c>
      <c r="B388" s="56"/>
      <c r="C388" s="34">
        <v>97.036000000000001</v>
      </c>
      <c r="D388" s="40" t="s">
        <v>371</v>
      </c>
      <c r="E388" s="207"/>
      <c r="F388" s="54" t="s">
        <v>420</v>
      </c>
      <c r="G388" s="56" t="s">
        <v>6</v>
      </c>
      <c r="H388" s="38"/>
      <c r="I388" s="38"/>
      <c r="J388" s="43">
        <v>1324579</v>
      </c>
      <c r="K388" s="43"/>
      <c r="L388" s="43"/>
      <c r="M388" s="43"/>
      <c r="N388" s="46"/>
      <c r="O388" s="44"/>
      <c r="P388" s="170"/>
    </row>
    <row r="389" spans="1:16" ht="23.4" hidden="1" outlineLevel="2" x14ac:dyDescent="0.25">
      <c r="A389" s="36" t="s">
        <v>448</v>
      </c>
      <c r="B389" s="56"/>
      <c r="C389" s="34">
        <v>97.09</v>
      </c>
      <c r="D389" s="40" t="s">
        <v>371</v>
      </c>
      <c r="E389" s="40"/>
      <c r="F389" s="54" t="s">
        <v>468</v>
      </c>
      <c r="G389" s="56" t="s">
        <v>6</v>
      </c>
      <c r="H389" s="38"/>
      <c r="I389" s="38"/>
      <c r="J389" s="43">
        <v>56788</v>
      </c>
      <c r="K389" s="43"/>
      <c r="L389" s="43"/>
      <c r="M389" s="43"/>
      <c r="N389" s="46"/>
      <c r="O389" s="44"/>
      <c r="P389" s="170"/>
    </row>
    <row r="390" spans="1:16" ht="12" outlineLevel="1" collapsed="1" x14ac:dyDescent="0.25">
      <c r="A390" s="59" t="s">
        <v>469</v>
      </c>
      <c r="B390" s="56"/>
      <c r="C390" s="34"/>
      <c r="D390" s="40"/>
      <c r="E390" s="40"/>
      <c r="F390" s="54"/>
      <c r="G390" s="56"/>
      <c r="H390" s="38"/>
      <c r="I390" s="38"/>
      <c r="J390" s="43">
        <f t="shared" ref="J390:O390" si="88">SUBTOTAL(9,J364:J389)</f>
        <v>317442851</v>
      </c>
      <c r="K390" s="43">
        <f t="shared" si="88"/>
        <v>0</v>
      </c>
      <c r="L390" s="43">
        <f t="shared" si="88"/>
        <v>0</v>
      </c>
      <c r="M390" s="43">
        <f t="shared" si="88"/>
        <v>0</v>
      </c>
      <c r="N390" s="43">
        <f t="shared" si="88"/>
        <v>0</v>
      </c>
      <c r="O390" s="43">
        <f t="shared" si="88"/>
        <v>0</v>
      </c>
      <c r="P390" s="170">
        <f>SUBTOTAL(9,P364:P389)</f>
        <v>0</v>
      </c>
    </row>
    <row r="391" spans="1:16" ht="12" x14ac:dyDescent="0.25">
      <c r="A391" s="59" t="s">
        <v>11</v>
      </c>
      <c r="B391" s="56"/>
      <c r="C391" s="34"/>
      <c r="D391" s="40"/>
      <c r="E391" s="40"/>
      <c r="F391" s="54"/>
      <c r="G391" s="56"/>
      <c r="H391" s="38"/>
      <c r="I391" s="38"/>
      <c r="J391" s="43">
        <f>SUBTOTAL(9,J6:J390)</f>
        <v>4402914992</v>
      </c>
      <c r="K391" s="43">
        <f>SUBTOTAL(9,K6:K390)</f>
        <v>0</v>
      </c>
      <c r="L391" s="43">
        <f t="shared" ref="L391:O391" si="89">SUBTOTAL(9,L6:L390)</f>
        <v>0</v>
      </c>
      <c r="M391" s="43">
        <f t="shared" si="89"/>
        <v>0</v>
      </c>
      <c r="N391" s="43">
        <f t="shared" si="89"/>
        <v>0</v>
      </c>
      <c r="O391" s="43">
        <f t="shared" si="89"/>
        <v>0</v>
      </c>
      <c r="P391" s="170">
        <f>SUBTOTAL(9,P6:P389)</f>
        <v>0</v>
      </c>
    </row>
    <row r="392" spans="1:16" ht="12" x14ac:dyDescent="0.25">
      <c r="A392" s="36"/>
      <c r="B392" s="56"/>
      <c r="C392" s="34"/>
      <c r="D392" s="40"/>
      <c r="E392" s="40"/>
      <c r="F392" s="54"/>
      <c r="G392" s="56"/>
      <c r="H392" s="38"/>
      <c r="I392" s="38"/>
      <c r="J392" s="43"/>
      <c r="K392" s="43"/>
      <c r="L392" s="43"/>
      <c r="M392" s="43"/>
      <c r="N392" s="46"/>
      <c r="O392" s="44"/>
      <c r="P392" s="170"/>
    </row>
    <row r="393" spans="1:16" ht="12" x14ac:dyDescent="0.25">
      <c r="A393" s="36"/>
      <c r="B393" s="56"/>
      <c r="C393" s="34"/>
      <c r="D393" s="40"/>
      <c r="E393" s="40"/>
      <c r="F393" s="54"/>
      <c r="G393" s="56"/>
      <c r="H393" s="38"/>
      <c r="I393" s="38"/>
      <c r="J393" s="43"/>
      <c r="K393" s="43"/>
      <c r="L393" s="43"/>
      <c r="M393" s="43"/>
      <c r="N393" s="46"/>
      <c r="O393" s="44"/>
      <c r="P393" s="170"/>
    </row>
    <row r="399" spans="1:16" hidden="1" x14ac:dyDescent="0.2">
      <c r="J399" s="43">
        <f>SUM(J5:J389)/3</f>
        <v>2829462377.6666665</v>
      </c>
      <c r="K399" s="43">
        <f>SUM(K5:K389)/3</f>
        <v>0</v>
      </c>
      <c r="L399" s="43">
        <f>SUM(L5:L389)/3</f>
        <v>0</v>
      </c>
      <c r="M399" s="43">
        <f>SUM(M5:M389)/3</f>
        <v>0</v>
      </c>
      <c r="N399" s="43">
        <f>SUM(N5:N389)/3</f>
        <v>0</v>
      </c>
      <c r="O399" s="43">
        <f>SUM(O5:O389)/3</f>
        <v>0</v>
      </c>
    </row>
    <row r="409" spans="1:16" ht="13.8" x14ac:dyDescent="0.25">
      <c r="A409" s="171" t="s">
        <v>474</v>
      </c>
    </row>
    <row r="410" spans="1:16" ht="12" x14ac:dyDescent="0.25">
      <c r="A410" s="33"/>
      <c r="B410" s="56"/>
      <c r="C410" s="34"/>
      <c r="D410" s="40"/>
      <c r="E410" s="40"/>
      <c r="F410" s="32"/>
      <c r="G410" s="56"/>
      <c r="H410" s="38"/>
      <c r="I410" s="38"/>
      <c r="J410" s="172"/>
      <c r="K410" s="43"/>
      <c r="L410" s="43"/>
      <c r="M410" s="43"/>
      <c r="N410" s="173"/>
      <c r="O410" s="44"/>
      <c r="P410" s="170"/>
    </row>
    <row r="411" spans="1:16" ht="12" x14ac:dyDescent="0.25">
      <c r="A411" s="33"/>
      <c r="B411" s="56"/>
      <c r="C411" s="34"/>
      <c r="D411" s="40"/>
      <c r="E411" s="40"/>
      <c r="F411" s="54"/>
      <c r="G411" s="56"/>
      <c r="H411" s="38"/>
      <c r="I411" s="38"/>
      <c r="J411" s="172"/>
      <c r="K411" s="172"/>
      <c r="L411" s="172"/>
      <c r="M411" s="172"/>
      <c r="N411" s="173"/>
      <c r="O411" s="44"/>
      <c r="P411" s="170"/>
    </row>
    <row r="412" spans="1:16" ht="12" x14ac:dyDescent="0.25">
      <c r="A412" s="36"/>
      <c r="B412" s="56"/>
      <c r="C412" s="34"/>
      <c r="D412" s="40"/>
      <c r="E412" s="40"/>
      <c r="F412" s="54"/>
      <c r="G412" s="56"/>
      <c r="H412" s="38"/>
      <c r="I412" s="38"/>
      <c r="J412" s="174"/>
      <c r="K412" s="43"/>
      <c r="L412" s="43"/>
      <c r="M412" s="43"/>
      <c r="N412" s="46"/>
      <c r="O412" s="44"/>
      <c r="P412" s="170"/>
    </row>
    <row r="413" spans="1:16" ht="12" x14ac:dyDescent="0.25">
      <c r="A413" s="36"/>
      <c r="B413" s="56"/>
      <c r="C413" s="34"/>
      <c r="D413" s="40"/>
      <c r="E413" s="40"/>
      <c r="F413" s="54"/>
      <c r="G413" s="56"/>
      <c r="H413" s="38"/>
      <c r="I413" s="38"/>
      <c r="J413" s="172"/>
      <c r="K413" s="43"/>
      <c r="L413" s="43"/>
      <c r="M413" s="43"/>
      <c r="N413" s="46"/>
      <c r="O413" s="44"/>
      <c r="P413" s="170"/>
    </row>
    <row r="414" spans="1:16" ht="12" x14ac:dyDescent="0.25">
      <c r="A414" s="36"/>
      <c r="B414" s="56"/>
      <c r="C414" s="34"/>
      <c r="D414" s="40"/>
      <c r="E414" s="40"/>
      <c r="F414" s="54"/>
      <c r="G414" s="56"/>
      <c r="H414" s="38"/>
      <c r="I414" s="38"/>
      <c r="J414" s="172"/>
      <c r="K414" s="175"/>
      <c r="L414" s="43"/>
      <c r="M414" s="43"/>
      <c r="N414" s="46"/>
      <c r="O414" s="44"/>
      <c r="P414" s="170"/>
    </row>
    <row r="415" spans="1:16" ht="12" x14ac:dyDescent="0.25">
      <c r="A415" s="36"/>
      <c r="B415" s="56"/>
      <c r="C415" s="34"/>
      <c r="D415" s="40"/>
      <c r="E415" s="40"/>
      <c r="F415" s="54"/>
      <c r="G415" s="56"/>
      <c r="H415" s="38"/>
      <c r="I415" s="38"/>
      <c r="J415" s="172"/>
      <c r="K415" s="43"/>
      <c r="L415" s="43"/>
      <c r="M415" s="43"/>
      <c r="N415" s="46"/>
      <c r="O415" s="44"/>
      <c r="P415" s="170"/>
    </row>
    <row r="416" spans="1:16" ht="12" x14ac:dyDescent="0.25">
      <c r="A416" s="36"/>
      <c r="B416" s="56"/>
      <c r="C416" s="34"/>
      <c r="D416" s="40"/>
      <c r="E416" s="40"/>
      <c r="F416" s="54"/>
      <c r="G416" s="56"/>
      <c r="H416" s="38"/>
      <c r="I416" s="38"/>
      <c r="J416" s="172"/>
      <c r="K416" s="175"/>
      <c r="L416" s="43"/>
      <c r="M416" s="43"/>
      <c r="N416" s="46"/>
      <c r="O416" s="44"/>
      <c r="P416" s="170"/>
    </row>
    <row r="417" spans="1:16" ht="12" x14ac:dyDescent="0.25">
      <c r="A417" s="36"/>
      <c r="B417" s="56"/>
      <c r="C417" s="34"/>
      <c r="D417" s="40"/>
      <c r="E417" s="40"/>
      <c r="F417" s="54"/>
      <c r="G417" s="56"/>
      <c r="H417" s="38"/>
      <c r="I417" s="38"/>
      <c r="J417" s="172"/>
      <c r="K417" s="175"/>
      <c r="L417" s="43"/>
      <c r="M417" s="43"/>
      <c r="N417" s="46"/>
      <c r="O417" s="44"/>
      <c r="P417" s="170"/>
    </row>
    <row r="418" spans="1:16" ht="12" x14ac:dyDescent="0.25">
      <c r="A418" s="36"/>
      <c r="B418" s="56"/>
      <c r="C418" s="34"/>
      <c r="D418" s="40"/>
      <c r="E418" s="40"/>
      <c r="F418" s="54"/>
      <c r="G418" s="56"/>
      <c r="H418" s="38"/>
      <c r="I418" s="38"/>
      <c r="J418" s="172"/>
      <c r="K418" s="175"/>
      <c r="L418" s="43"/>
      <c r="M418" s="43"/>
      <c r="N418" s="46"/>
      <c r="O418" s="44"/>
      <c r="P418" s="170"/>
    </row>
    <row r="419" spans="1:16" ht="13.2" x14ac:dyDescent="0.25">
      <c r="A419" s="36"/>
      <c r="B419" s="56"/>
      <c r="C419" s="34"/>
      <c r="D419" s="40"/>
      <c r="E419" s="40"/>
      <c r="F419" s="54"/>
      <c r="G419" s="56"/>
      <c r="H419" s="38"/>
      <c r="I419" s="66"/>
      <c r="J419" s="172"/>
      <c r="K419" s="175"/>
      <c r="L419" s="43"/>
      <c r="M419" s="43"/>
      <c r="N419" s="46"/>
      <c r="O419" s="44"/>
      <c r="P419" s="170"/>
    </row>
    <row r="420" spans="1:16" ht="13.2" x14ac:dyDescent="0.25">
      <c r="A420" s="36"/>
      <c r="B420" s="56"/>
      <c r="C420" s="34"/>
      <c r="D420" s="40"/>
      <c r="E420" s="40"/>
      <c r="F420" s="54"/>
      <c r="G420" s="56"/>
      <c r="H420" s="38"/>
      <c r="I420" s="66"/>
      <c r="J420" s="172"/>
      <c r="K420" s="175"/>
      <c r="L420" s="43"/>
      <c r="M420" s="43"/>
      <c r="N420" s="46"/>
      <c r="O420" s="44"/>
      <c r="P420" s="170"/>
    </row>
    <row r="421" spans="1:16" ht="12" x14ac:dyDescent="0.25">
      <c r="A421" s="18"/>
      <c r="B421" s="56"/>
      <c r="C421" s="34"/>
      <c r="D421" s="40"/>
      <c r="E421" s="40"/>
      <c r="F421" s="41"/>
      <c r="G421" s="56"/>
      <c r="H421" s="38"/>
      <c r="I421" s="38"/>
      <c r="J421" s="172"/>
      <c r="K421" s="43"/>
      <c r="L421" s="43"/>
      <c r="M421" s="43"/>
      <c r="N421" s="45"/>
      <c r="O421" s="44"/>
      <c r="P421" s="170"/>
    </row>
    <row r="422" spans="1:16" ht="12" x14ac:dyDescent="0.25">
      <c r="A422" s="36"/>
      <c r="B422" s="56"/>
      <c r="C422" s="34"/>
      <c r="D422" s="40"/>
      <c r="E422" s="40"/>
      <c r="F422" s="54"/>
      <c r="G422" s="56"/>
      <c r="H422" s="38"/>
      <c r="I422" s="38"/>
      <c r="J422" s="176"/>
      <c r="K422" s="35"/>
      <c r="L422" s="35"/>
      <c r="M422" s="43"/>
      <c r="N422" s="46"/>
      <c r="O422" s="44"/>
      <c r="P422" s="170"/>
    </row>
    <row r="423" spans="1:16" ht="12" x14ac:dyDescent="0.25">
      <c r="A423" s="36"/>
      <c r="B423" s="56"/>
      <c r="C423" s="34"/>
      <c r="D423" s="40"/>
      <c r="E423" s="40"/>
      <c r="F423" s="54"/>
      <c r="G423" s="56"/>
      <c r="H423" s="38"/>
      <c r="I423" s="38"/>
      <c r="J423" s="176"/>
      <c r="K423" s="35"/>
      <c r="L423" s="35"/>
      <c r="M423" s="43"/>
      <c r="N423" s="46"/>
      <c r="O423" s="44"/>
      <c r="P423" s="170"/>
    </row>
    <row r="424" spans="1:16" ht="12" x14ac:dyDescent="0.25">
      <c r="A424" s="36"/>
      <c r="B424" s="56"/>
      <c r="C424" s="34"/>
      <c r="D424" s="40"/>
      <c r="E424" s="40"/>
      <c r="F424" s="32"/>
      <c r="G424" s="57"/>
      <c r="H424" s="38"/>
      <c r="I424" s="16"/>
      <c r="J424" s="172"/>
      <c r="K424" s="43"/>
      <c r="L424" s="43"/>
      <c r="M424" s="43"/>
      <c r="N424" s="46"/>
      <c r="O424" s="44"/>
      <c r="P424" s="170"/>
    </row>
    <row r="425" spans="1:16" ht="12" x14ac:dyDescent="0.25">
      <c r="A425" s="36"/>
      <c r="B425" s="56"/>
      <c r="C425" s="34"/>
      <c r="D425" s="40"/>
      <c r="E425" s="40"/>
      <c r="F425" s="32"/>
      <c r="G425" s="57"/>
      <c r="H425" s="38"/>
      <c r="I425" s="16"/>
      <c r="J425" s="172"/>
      <c r="K425" s="43"/>
      <c r="L425" s="43"/>
      <c r="M425" s="43"/>
      <c r="N425" s="46"/>
      <c r="O425" s="44"/>
      <c r="P425" s="170"/>
    </row>
    <row r="426" spans="1:16" ht="12" x14ac:dyDescent="0.25">
      <c r="A426" s="36"/>
      <c r="B426" s="56"/>
      <c r="C426" s="34"/>
      <c r="D426" s="40"/>
      <c r="E426" s="40"/>
      <c r="F426" s="54"/>
      <c r="G426" s="56"/>
      <c r="H426" s="38"/>
      <c r="I426" s="38"/>
      <c r="J426" s="177"/>
      <c r="K426" s="43"/>
      <c r="L426" s="43"/>
      <c r="M426" s="43"/>
      <c r="N426" s="46"/>
      <c r="O426" s="44"/>
      <c r="P426" s="170"/>
    </row>
    <row r="427" spans="1:16" ht="12" x14ac:dyDescent="0.25">
      <c r="A427" s="36"/>
      <c r="B427" s="56"/>
      <c r="C427" s="34"/>
      <c r="D427" s="40"/>
      <c r="E427" s="40"/>
      <c r="F427" s="54"/>
      <c r="G427" s="56"/>
      <c r="H427" s="38"/>
      <c r="I427" s="38"/>
      <c r="J427" s="172"/>
      <c r="K427" s="43"/>
      <c r="L427" s="43"/>
      <c r="M427" s="43"/>
      <c r="N427" s="46"/>
      <c r="O427" s="44"/>
      <c r="P427" s="170"/>
    </row>
    <row r="428" spans="1:16" ht="12" x14ac:dyDescent="0.25">
      <c r="A428" s="36"/>
      <c r="B428" s="56"/>
      <c r="C428" s="34"/>
      <c r="D428" s="40"/>
      <c r="E428" s="40"/>
      <c r="F428" s="54"/>
      <c r="G428" s="56"/>
      <c r="H428" s="38"/>
      <c r="I428" s="38"/>
      <c r="J428" s="172"/>
      <c r="K428" s="43"/>
      <c r="L428" s="43"/>
      <c r="M428" s="43"/>
      <c r="N428" s="46"/>
      <c r="O428" s="44"/>
      <c r="P428" s="170"/>
    </row>
  </sheetData>
  <autoFilter ref="A5:P389" xr:uid="{00000000-0001-0000-0000-000000000000}"/>
  <mergeCells count="1">
    <mergeCell ref="A1:B1"/>
  </mergeCells>
  <phoneticPr fontId="4" type="noConversion"/>
  <conditionalFormatting sqref="G394:H409 G429:H65035">
    <cfRule type="cellIs" dxfId="583" priority="1444" stopIfTrue="1" operator="equal">
      <formula>"INDIRECT"</formula>
    </cfRule>
    <cfRule type="cellIs" dxfId="582" priority="1445" stopIfTrue="1" operator="equal">
      <formula>"NON-MONETARY"</formula>
    </cfRule>
  </conditionalFormatting>
  <conditionalFormatting sqref="K150:L157 K159:L159 K185:L191 K163:L183 K133:L136 K127:L131 K138:L148 N198:N200 N193:N196 N138:N148 N127:N131 N101:N125 N93:N99 N133:N136 N163:N183 N185:N191 N159 N150:N157 K61:O64 K198:L199 K193:L196 K101:L125 K93:L99 K242:L253 N242:N253 M201:O204 K80:L86 M80:O83 K255:L255 N255 M242:M255 O242:O255 N66 M65:M66 O65:O66 M86:O86 K218:O226 K339:L341 K20:O22 K19:L19 P20:P29 K33:L34 P339:P342 K320:P338 K228:O232 K205:O216 K79:O79 K66:L78 M70:O78 K31:P32 A15:I17 K9:P13 A12:I13 K6:O7 K45:O51 K35:P38 K343:P346 K15:P16 K18:P18 P17 K24:O28 K40:P41 P39 K43:P43 P42 P44:P319 K53:O59 K88:O88 K90:O90 M92:M200 O92:O200 K234:O236 K238:O241 K257:O257 K259:O262 K264:O302 K304:O315 K317:O319 K348:P351 P347 K353:P357 P352 K359:P359 P358 K361:P362 P360 K364:P389 P363 P390 J391:P391">
    <cfRule type="expression" dxfId="581" priority="923" stopIfTrue="1">
      <formula>RIGHT($A6,5)="Total"</formula>
    </cfRule>
  </conditionalFormatting>
  <conditionalFormatting sqref="L168">
    <cfRule type="expression" dxfId="580" priority="915" stopIfTrue="1">
      <formula>RIGHT($A168,5)="Total"</formula>
    </cfRule>
  </conditionalFormatting>
  <conditionalFormatting sqref="L73">
    <cfRule type="expression" dxfId="579" priority="921" stopIfTrue="1">
      <formula>RIGHT($A73,5)="Total"</formula>
    </cfRule>
  </conditionalFormatting>
  <conditionalFormatting sqref="L118">
    <cfRule type="expression" dxfId="578" priority="916" stopIfTrue="1">
      <formula>RIGHT($A118,5)="Total"</formula>
    </cfRule>
  </conditionalFormatting>
  <conditionalFormatting sqref="K254:L254 N254">
    <cfRule type="expression" dxfId="577" priority="912" stopIfTrue="1">
      <formula>RIGHT($A254,5)="Total"</formula>
    </cfRule>
  </conditionalFormatting>
  <conditionalFormatting sqref="K160:L160 K162:L162 N162 N160">
    <cfRule type="expression" dxfId="576" priority="908" stopIfTrue="1">
      <formula>RIGHT($A160,5)="Total"</formula>
    </cfRule>
  </conditionalFormatting>
  <conditionalFormatting sqref="K158:L158 N158">
    <cfRule type="expression" dxfId="575" priority="905" stopIfTrue="1">
      <formula>RIGHT($A158,5)="Total"</formula>
    </cfRule>
  </conditionalFormatting>
  <conditionalFormatting sqref="H6:H17">
    <cfRule type="expression" dxfId="572" priority="703">
      <formula>$G6="indirect"</formula>
    </cfRule>
  </conditionalFormatting>
  <conditionalFormatting sqref="H6:H17">
    <cfRule type="expression" dxfId="571" priority="704">
      <formula>$G6&lt;&gt;"Indirect"</formula>
    </cfRule>
  </conditionalFormatting>
  <conditionalFormatting sqref="K132">
    <cfRule type="expression" dxfId="569" priority="860" stopIfTrue="1">
      <formula>RIGHT($A132,5)="Total"</formula>
    </cfRule>
  </conditionalFormatting>
  <conditionalFormatting sqref="L132">
    <cfRule type="expression" dxfId="568" priority="857" stopIfTrue="1">
      <formula>RIGHT($A132,5)="Total"</formula>
    </cfRule>
  </conditionalFormatting>
  <conditionalFormatting sqref="K149">
    <cfRule type="expression" dxfId="567" priority="856" stopIfTrue="1">
      <formula>RIGHT($A149,5)="Total"</formula>
    </cfRule>
  </conditionalFormatting>
  <conditionalFormatting sqref="L149">
    <cfRule type="expression" dxfId="566" priority="853" stopIfTrue="1">
      <formula>RIGHT($A149,5)="Total"</formula>
    </cfRule>
  </conditionalFormatting>
  <conditionalFormatting sqref="K184">
    <cfRule type="expression" dxfId="565" priority="852" stopIfTrue="1">
      <formula>RIGHT($A184,5)="Total"</formula>
    </cfRule>
  </conditionalFormatting>
  <conditionalFormatting sqref="L184">
    <cfRule type="expression" dxfId="564" priority="849" stopIfTrue="1">
      <formula>RIGHT($A184,5)="Total"</formula>
    </cfRule>
  </conditionalFormatting>
  <conditionalFormatting sqref="N132">
    <cfRule type="expression" dxfId="563" priority="848" stopIfTrue="1">
      <formula>RIGHT($A132,5)="Total"</formula>
    </cfRule>
  </conditionalFormatting>
  <conditionalFormatting sqref="N149">
    <cfRule type="expression" dxfId="562" priority="847" stopIfTrue="1">
      <formula>RIGHT($A149,5)="Total"</formula>
    </cfRule>
  </conditionalFormatting>
  <conditionalFormatting sqref="N184">
    <cfRule type="expression" dxfId="561" priority="846" stopIfTrue="1">
      <formula>RIGHT($A184,5)="Total"</formula>
    </cfRule>
  </conditionalFormatting>
  <conditionalFormatting sqref="N92 K92:L92">
    <cfRule type="expression" dxfId="560" priority="845" stopIfTrue="1">
      <formula>RIGHT($A92,5)="Total"</formula>
    </cfRule>
  </conditionalFormatting>
  <conditionalFormatting sqref="K29:O29">
    <cfRule type="expression" dxfId="559" priority="840" stopIfTrue="1">
      <formula>RIGHT($A29,5)="Total"</formula>
    </cfRule>
  </conditionalFormatting>
  <conditionalFormatting sqref="K60:O60">
    <cfRule type="expression" dxfId="558" priority="837" stopIfTrue="1">
      <formula>RIGHT($A60,5)="Total"</formula>
    </cfRule>
  </conditionalFormatting>
  <conditionalFormatting sqref="K284:O284">
    <cfRule type="expression" dxfId="557" priority="829" stopIfTrue="1">
      <formula>RIGHT($A284,5)="Total"</formula>
    </cfRule>
  </conditionalFormatting>
  <conditionalFormatting sqref="G13:H13 G15:H17">
    <cfRule type="cellIs" dxfId="556" priority="654" stopIfTrue="1" operator="equal">
      <formula>"Indirect"</formula>
    </cfRule>
  </conditionalFormatting>
  <conditionalFormatting sqref="K217:O217">
    <cfRule type="expression" dxfId="555" priority="818" stopIfTrue="1">
      <formula>RIGHT($A217,5)="Total"</formula>
    </cfRule>
  </conditionalFormatting>
  <conditionalFormatting sqref="N65 K65:L65">
    <cfRule type="expression" dxfId="554" priority="813" stopIfTrue="1">
      <formula>RIGHT($A65,5)="Total"</formula>
    </cfRule>
  </conditionalFormatting>
  <conditionalFormatting sqref="N100 K100:L100">
    <cfRule type="expression" dxfId="553" priority="803" stopIfTrue="1">
      <formula>RIGHT($A100,5)="Total"</formula>
    </cfRule>
  </conditionalFormatting>
  <conditionalFormatting sqref="G13:H13 G15:H17">
    <cfRule type="cellIs" dxfId="552" priority="630" stopIfTrue="1" operator="equal">
      <formula>"Non-Monetary"</formula>
    </cfRule>
  </conditionalFormatting>
  <conditionalFormatting sqref="N126 K126:L126">
    <cfRule type="expression" dxfId="551" priority="798" stopIfTrue="1">
      <formula>RIGHT($A126,5)="Total"</formula>
    </cfRule>
  </conditionalFormatting>
  <conditionalFormatting sqref="G12:H12">
    <cfRule type="cellIs" dxfId="550" priority="625" stopIfTrue="1" operator="equal">
      <formula>"Non-Monetary"</formula>
    </cfRule>
  </conditionalFormatting>
  <conditionalFormatting sqref="G12:H12">
    <cfRule type="cellIs" dxfId="549" priority="627" stopIfTrue="1" operator="equal">
      <formula>"Indirect"</formula>
    </cfRule>
  </conditionalFormatting>
  <conditionalFormatting sqref="N137 K137:L137">
    <cfRule type="expression" dxfId="548" priority="793" stopIfTrue="1">
      <formula>RIGHT($A137,5)="Total"</formula>
    </cfRule>
  </conditionalFormatting>
  <conditionalFormatting sqref="K161:L161 N161">
    <cfRule type="expression" dxfId="547" priority="786" stopIfTrue="1">
      <formula>RIGHT($A161,5)="Total"</formula>
    </cfRule>
  </conditionalFormatting>
  <conditionalFormatting sqref="N192 K192:L192">
    <cfRule type="expression" dxfId="546" priority="781" stopIfTrue="1">
      <formula>RIGHT($A192,5)="Total"</formula>
    </cfRule>
  </conditionalFormatting>
  <conditionalFormatting sqref="N197 K197:L197">
    <cfRule type="expression" dxfId="545" priority="776" stopIfTrue="1">
      <formula>RIGHT($A197,5)="Total"</formula>
    </cfRule>
  </conditionalFormatting>
  <conditionalFormatting sqref="M227:O227">
    <cfRule type="expression" dxfId="544" priority="770" stopIfTrue="1">
      <formula>RIGHT($A227,5)="Total"</formula>
    </cfRule>
  </conditionalFormatting>
  <conditionalFormatting sqref="K227">
    <cfRule type="expression" dxfId="543" priority="766" stopIfTrue="1">
      <formula>RIGHT($A227,5)="Total"</formula>
    </cfRule>
  </conditionalFormatting>
  <conditionalFormatting sqref="L227">
    <cfRule type="expression" dxfId="542" priority="765" stopIfTrue="1">
      <formula>RIGHT($A227,5)="Total"</formula>
    </cfRule>
  </conditionalFormatting>
  <conditionalFormatting sqref="A11:B11 G11:H11 A9:I10">
    <cfRule type="expression" dxfId="541" priority="757" stopIfTrue="1">
      <formula>RIGHT($A9,5)="Total"</formula>
    </cfRule>
  </conditionalFormatting>
  <conditionalFormatting sqref="G9:H11">
    <cfRule type="cellIs" dxfId="540" priority="756" stopIfTrue="1" operator="equal">
      <formula>"Non-Monetary"</formula>
    </cfRule>
  </conditionalFormatting>
  <conditionalFormatting sqref="G9:H11">
    <cfRule type="cellIs" dxfId="539" priority="758" stopIfTrue="1" operator="equal">
      <formula>"Indirect"</formula>
    </cfRule>
  </conditionalFormatting>
  <conditionalFormatting sqref="C11:F11">
    <cfRule type="expression" dxfId="515" priority="622" stopIfTrue="1">
      <formula>RIGHT($A11,5)="Total"</formula>
    </cfRule>
  </conditionalFormatting>
  <conditionalFormatting sqref="I11">
    <cfRule type="expression" dxfId="508" priority="587" stopIfTrue="1">
      <formula>RIGHT($A11,5)="Total"</formula>
    </cfRule>
  </conditionalFormatting>
  <conditionalFormatting sqref="K200:K204">
    <cfRule type="expression" dxfId="507" priority="586" stopIfTrue="1">
      <formula>RIGHT($A200,5)="Total"</formula>
    </cfRule>
  </conditionalFormatting>
  <conditionalFormatting sqref="L200:L204">
    <cfRule type="expression" dxfId="506" priority="585" stopIfTrue="1">
      <formula>RIGHT($A200,5)="Total"</formula>
    </cfRule>
  </conditionalFormatting>
  <conditionalFormatting sqref="K392:P393">
    <cfRule type="expression" dxfId="505" priority="572" stopIfTrue="1">
      <formula>RIGHT($A392,5)="Total"</formula>
    </cfRule>
  </conditionalFormatting>
  <conditionalFormatting sqref="A392:J393">
    <cfRule type="expression" dxfId="504" priority="570" stopIfTrue="1">
      <formula>RIGHT($A392,5)="Total"</formula>
    </cfRule>
  </conditionalFormatting>
  <conditionalFormatting sqref="H392:H393">
    <cfRule type="expression" dxfId="503" priority="567">
      <formula>$G392="indirect"</formula>
    </cfRule>
  </conditionalFormatting>
  <conditionalFormatting sqref="G392:H393">
    <cfRule type="cellIs" dxfId="502" priority="569" stopIfTrue="1" operator="equal">
      <formula>"Non-Monetary"</formula>
    </cfRule>
  </conditionalFormatting>
  <conditionalFormatting sqref="G392:H393">
    <cfRule type="cellIs" dxfId="501" priority="571" stopIfTrue="1" operator="equal">
      <formula>"Indirect"</formula>
    </cfRule>
  </conditionalFormatting>
  <conditionalFormatting sqref="H392:H393">
    <cfRule type="expression" dxfId="500" priority="568">
      <formula>$G392&lt;&gt;"Indirect"</formula>
    </cfRule>
  </conditionalFormatting>
  <conditionalFormatting sqref="G410:H411">
    <cfRule type="cellIs" dxfId="499" priority="559" stopIfTrue="1" operator="equal">
      <formula>"INDIRECT"</formula>
    </cfRule>
    <cfRule type="cellIs" dxfId="498" priority="560" stopIfTrue="1" operator="equal">
      <formula>"NON-MONETARY"</formula>
    </cfRule>
  </conditionalFormatting>
  <conditionalFormatting sqref="A410:P411 A427:P428">
    <cfRule type="expression" dxfId="497" priority="557" stopIfTrue="1">
      <formula>RIGHT($A410,5)="Total"</formula>
    </cfRule>
  </conditionalFormatting>
  <conditionalFormatting sqref="G410:H411 G428:H428">
    <cfRule type="cellIs" dxfId="496" priority="558" stopIfTrue="1" operator="equal">
      <formula>"Indirect"</formula>
    </cfRule>
  </conditionalFormatting>
  <conditionalFormatting sqref="D412:E412 O412:P412">
    <cfRule type="expression" dxfId="495" priority="556" stopIfTrue="1">
      <formula>RIGHT($A412,5)="Total"</formula>
    </cfRule>
  </conditionalFormatting>
  <conditionalFormatting sqref="A412:C412 F412:I412">
    <cfRule type="expression" dxfId="494" priority="554" stopIfTrue="1">
      <formula>RIGHT($A412,5)="Total"</formula>
    </cfRule>
  </conditionalFormatting>
  <conditionalFormatting sqref="G412:H412">
    <cfRule type="cellIs" dxfId="493" priority="555" stopIfTrue="1" operator="equal">
      <formula>"Indirect"</formula>
    </cfRule>
  </conditionalFormatting>
  <conditionalFormatting sqref="J412">
    <cfRule type="expression" dxfId="492" priority="553" stopIfTrue="1">
      <formula>RIGHT($A412,5)="Total"</formula>
    </cfRule>
  </conditionalFormatting>
  <conditionalFormatting sqref="M412">
    <cfRule type="expression" dxfId="491" priority="552" stopIfTrue="1">
      <formula>RIGHT($A412,5)="Total"</formula>
    </cfRule>
  </conditionalFormatting>
  <conditionalFormatting sqref="K412:L412">
    <cfRule type="expression" dxfId="490" priority="551" stopIfTrue="1">
      <formula>RIGHT($A412,5)="Total"</formula>
    </cfRule>
  </conditionalFormatting>
  <conditionalFormatting sqref="N412">
    <cfRule type="expression" dxfId="489" priority="550" stopIfTrue="1">
      <formula>RIGHT($A412,5)="Total"</formula>
    </cfRule>
  </conditionalFormatting>
  <conditionalFormatting sqref="D413:E413 O413:P413">
    <cfRule type="expression" dxfId="488" priority="549" stopIfTrue="1">
      <formula>RIGHT($A413,5)="Total"</formula>
    </cfRule>
  </conditionalFormatting>
  <conditionalFormatting sqref="A413:C413 F413:I413">
    <cfRule type="expression" dxfId="487" priority="547" stopIfTrue="1">
      <formula>RIGHT($A413,5)="Total"</formula>
    </cfRule>
  </conditionalFormatting>
  <conditionalFormatting sqref="G413:H413">
    <cfRule type="cellIs" dxfId="486" priority="548" stopIfTrue="1" operator="equal">
      <formula>"Indirect"</formula>
    </cfRule>
  </conditionalFormatting>
  <conditionalFormatting sqref="J413">
    <cfRule type="expression" dxfId="485" priority="546" stopIfTrue="1">
      <formula>RIGHT($A413,5)="Total"</formula>
    </cfRule>
  </conditionalFormatting>
  <conditionalFormatting sqref="K413:N413">
    <cfRule type="expression" dxfId="484" priority="545" stopIfTrue="1">
      <formula>RIGHT($A413,5)="Total"</formula>
    </cfRule>
  </conditionalFormatting>
  <conditionalFormatting sqref="N413 K413:L413">
    <cfRule type="expression" dxfId="483" priority="544" stopIfTrue="1">
      <formula>RIGHT($A413,5)="Total"</formula>
    </cfRule>
  </conditionalFormatting>
  <conditionalFormatting sqref="D414:E415 K414:P415">
    <cfRule type="expression" dxfId="482" priority="543" stopIfTrue="1">
      <formula>RIGHT($A414,5)="Total"</formula>
    </cfRule>
  </conditionalFormatting>
  <conditionalFormatting sqref="F414:I415 A414:C415">
    <cfRule type="expression" dxfId="481" priority="541" stopIfTrue="1">
      <formula>RIGHT($A414,5)="Total"</formula>
    </cfRule>
  </conditionalFormatting>
  <conditionalFormatting sqref="G414:H415">
    <cfRule type="cellIs" dxfId="480" priority="542" stopIfTrue="1" operator="equal">
      <formula>"Indirect"</formula>
    </cfRule>
  </conditionalFormatting>
  <conditionalFormatting sqref="J414:J415">
    <cfRule type="expression" dxfId="479" priority="540" stopIfTrue="1">
      <formula>RIGHT($A414,5)="Total"</formula>
    </cfRule>
  </conditionalFormatting>
  <conditionalFormatting sqref="L415">
    <cfRule type="expression" dxfId="478" priority="539" stopIfTrue="1">
      <formula>RIGHT($A415,5)="Total"</formula>
    </cfRule>
  </conditionalFormatting>
  <conditionalFormatting sqref="C416:E416 J416:P416">
    <cfRule type="expression" dxfId="477" priority="537" stopIfTrue="1">
      <formula>RIGHT($A416,5)="Total"</formula>
    </cfRule>
  </conditionalFormatting>
  <conditionalFormatting sqref="G416:H416">
    <cfRule type="cellIs" dxfId="476" priority="538" stopIfTrue="1" operator="equal">
      <formula>"Indirect"</formula>
    </cfRule>
  </conditionalFormatting>
  <conditionalFormatting sqref="A416:B416 F416:I416">
    <cfRule type="expression" dxfId="475" priority="536" stopIfTrue="1">
      <formula>RIGHT($A416,5)="Total"</formula>
    </cfRule>
  </conditionalFormatting>
  <conditionalFormatting sqref="K417:P417">
    <cfRule type="expression" dxfId="474" priority="535" stopIfTrue="1">
      <formula>RIGHT($A417,5)="Total"</formula>
    </cfRule>
  </conditionalFormatting>
  <conditionalFormatting sqref="A417:I417">
    <cfRule type="expression" dxfId="473" priority="533" stopIfTrue="1">
      <formula>RIGHT($A417,5)="Total"</formula>
    </cfRule>
  </conditionalFormatting>
  <conditionalFormatting sqref="G417:H417">
    <cfRule type="cellIs" dxfId="472" priority="534" stopIfTrue="1" operator="equal">
      <formula>"Indirect"</formula>
    </cfRule>
  </conditionalFormatting>
  <conditionalFormatting sqref="J417">
    <cfRule type="expression" dxfId="471" priority="532" stopIfTrue="1">
      <formula>RIGHT($A417,5)="Total"</formula>
    </cfRule>
  </conditionalFormatting>
  <conditionalFormatting sqref="K418:P418">
    <cfRule type="expression" dxfId="470" priority="531" stopIfTrue="1">
      <formula>RIGHT($A418,5)="Total"</formula>
    </cfRule>
  </conditionalFormatting>
  <conditionalFormatting sqref="A418:I418">
    <cfRule type="expression" dxfId="469" priority="529" stopIfTrue="1">
      <formula>RIGHT($A418,5)="Total"</formula>
    </cfRule>
  </conditionalFormatting>
  <conditionalFormatting sqref="G418:H418">
    <cfRule type="cellIs" dxfId="468" priority="530" stopIfTrue="1" operator="equal">
      <formula>"Indirect"</formula>
    </cfRule>
  </conditionalFormatting>
  <conditionalFormatting sqref="J418">
    <cfRule type="expression" dxfId="467" priority="528" stopIfTrue="1">
      <formula>RIGHT($A418,5)="Total"</formula>
    </cfRule>
  </conditionalFormatting>
  <conditionalFormatting sqref="K419:P420">
    <cfRule type="expression" dxfId="466" priority="526" stopIfTrue="1">
      <formula>RIGHT($A419,5)="Total"</formula>
    </cfRule>
  </conditionalFormatting>
  <conditionalFormatting sqref="G419:H419">
    <cfRule type="cellIs" dxfId="465" priority="527" stopIfTrue="1" operator="equal">
      <formula>"Indirect"</formula>
    </cfRule>
  </conditionalFormatting>
  <conditionalFormatting sqref="A419:I419">
    <cfRule type="expression" dxfId="464" priority="525" stopIfTrue="1">
      <formula>RIGHT($A419,5)="Total"</formula>
    </cfRule>
  </conditionalFormatting>
  <conditionalFormatting sqref="A420:I420">
    <cfRule type="expression" dxfId="463" priority="523" stopIfTrue="1">
      <formula>RIGHT($A420,5)="Total"</formula>
    </cfRule>
  </conditionalFormatting>
  <conditionalFormatting sqref="G420:H420">
    <cfRule type="cellIs" dxfId="462" priority="524" stopIfTrue="1" operator="equal">
      <formula>"Indirect"</formula>
    </cfRule>
  </conditionalFormatting>
  <conditionalFormatting sqref="J419">
    <cfRule type="expression" dxfId="461" priority="522" stopIfTrue="1">
      <formula>RIGHT($A419,5)="Total"</formula>
    </cfRule>
  </conditionalFormatting>
  <conditionalFormatting sqref="J420">
    <cfRule type="expression" dxfId="460" priority="521" stopIfTrue="1">
      <formula>RIGHT($A420,5)="Total"</formula>
    </cfRule>
  </conditionalFormatting>
  <conditionalFormatting sqref="K421:N421">
    <cfRule type="expression" dxfId="459" priority="516" stopIfTrue="1">
      <formula>RIGHT($A421,5)="Total"</formula>
    </cfRule>
  </conditionalFormatting>
  <conditionalFormatting sqref="O421:P421">
    <cfRule type="expression" dxfId="458" priority="519" stopIfTrue="1">
      <formula>RIGHT($A421,5)="Total"</formula>
    </cfRule>
  </conditionalFormatting>
  <conditionalFormatting sqref="G421:H421">
    <cfRule type="cellIs" dxfId="457" priority="520" stopIfTrue="1" operator="equal">
      <formula>"Indirect"</formula>
    </cfRule>
  </conditionalFormatting>
  <conditionalFormatting sqref="A421:I421">
    <cfRule type="expression" dxfId="456" priority="518" stopIfTrue="1">
      <formula>RIGHT($A421,5)="Total"</formula>
    </cfRule>
  </conditionalFormatting>
  <conditionalFormatting sqref="J421">
    <cfRule type="expression" dxfId="455" priority="517" stopIfTrue="1">
      <formula>RIGHT($A421,5)="Total"</formula>
    </cfRule>
  </conditionalFormatting>
  <conditionalFormatting sqref="C422:E422 J422 O422:P422">
    <cfRule type="expression" dxfId="454" priority="514" stopIfTrue="1">
      <formula>RIGHT($A422,5)="Total"</formula>
    </cfRule>
  </conditionalFormatting>
  <conditionalFormatting sqref="G422:H422">
    <cfRule type="cellIs" dxfId="453" priority="515" stopIfTrue="1" operator="equal">
      <formula>"Indirect"</formula>
    </cfRule>
  </conditionalFormatting>
  <conditionalFormatting sqref="F422:I422 A422:B422">
    <cfRule type="expression" dxfId="452" priority="513" stopIfTrue="1">
      <formula>RIGHT($A422,5)="Total"</formula>
    </cfRule>
  </conditionalFormatting>
  <conditionalFormatting sqref="K422:N422">
    <cfRule type="expression" dxfId="451" priority="512" stopIfTrue="1">
      <formula>RIGHT($A422,5)="Total"</formula>
    </cfRule>
  </conditionalFormatting>
  <conditionalFormatting sqref="A423:P423">
    <cfRule type="expression" dxfId="450" priority="511" stopIfTrue="1">
      <formula>RIGHT($A423,5)="Total"</formula>
    </cfRule>
  </conditionalFormatting>
  <conditionalFormatting sqref="G423:H423">
    <cfRule type="cellIs" dxfId="449" priority="510" stopIfTrue="1" operator="equal">
      <formula>"Indirect"</formula>
    </cfRule>
  </conditionalFormatting>
  <conditionalFormatting sqref="A424:J425 O424:P425">
    <cfRule type="expression" dxfId="448" priority="508" stopIfTrue="1">
      <formula>RIGHT($A424,5)="Total"</formula>
    </cfRule>
  </conditionalFormatting>
  <conditionalFormatting sqref="G424:H425">
    <cfRule type="cellIs" dxfId="447" priority="509" stopIfTrue="1" operator="equal">
      <formula>"Indirect"</formula>
    </cfRule>
  </conditionalFormatting>
  <conditionalFormatting sqref="K424:N425">
    <cfRule type="expression" dxfId="446" priority="507" stopIfTrue="1">
      <formula>RIGHT($A424,5)="Total"</formula>
    </cfRule>
  </conditionalFormatting>
  <conditionalFormatting sqref="A426:P426">
    <cfRule type="expression" dxfId="445" priority="505" stopIfTrue="1">
      <formula>RIGHT($A426,5)="Total"</formula>
    </cfRule>
  </conditionalFormatting>
  <conditionalFormatting sqref="G426:H426">
    <cfRule type="cellIs" dxfId="444" priority="506" stopIfTrue="1" operator="equal">
      <formula>"Indirect"</formula>
    </cfRule>
  </conditionalFormatting>
  <conditionalFormatting sqref="G427:H428">
    <cfRule type="cellIs" dxfId="443" priority="504" stopIfTrue="1" operator="equal">
      <formula>"Indirect"</formula>
    </cfRule>
  </conditionalFormatting>
  <conditionalFormatting sqref="A14:G14 P14 I14 K14:L14">
    <cfRule type="expression" dxfId="442" priority="502" stopIfTrue="1">
      <formula>RIGHT($A14,5)="Total"</formula>
    </cfRule>
  </conditionalFormatting>
  <conditionalFormatting sqref="G14">
    <cfRule type="cellIs" dxfId="441" priority="503" stopIfTrue="1" operator="equal">
      <formula>"Indirect"</formula>
    </cfRule>
  </conditionalFormatting>
  <conditionalFormatting sqref="K30:P30">
    <cfRule type="expression" dxfId="440" priority="498" stopIfTrue="1">
      <formula>RIGHT($A30,5)="Total"</formula>
    </cfRule>
  </conditionalFormatting>
  <conditionalFormatting sqref="M67:O69">
    <cfRule type="expression" dxfId="439" priority="488" stopIfTrue="1">
      <formula>RIGHT($A67,5)="Total"</formula>
    </cfRule>
  </conditionalFormatting>
  <conditionalFormatting sqref="M84:O85">
    <cfRule type="expression" dxfId="438" priority="487" stopIfTrue="1">
      <formula>RIGHT($A84,5)="Total"</formula>
    </cfRule>
  </conditionalFormatting>
  <conditionalFormatting sqref="M339:O341">
    <cfRule type="expression" dxfId="436" priority="434" stopIfTrue="1">
      <formula>RIGHT($A339,5)="Total"</formula>
    </cfRule>
  </conditionalFormatting>
  <conditionalFormatting sqref="M14:O14">
    <cfRule type="expression" dxfId="435" priority="430" stopIfTrue="1">
      <formula>RIGHT($A14,5)="Total"</formula>
    </cfRule>
  </conditionalFormatting>
  <conditionalFormatting sqref="M19:P19">
    <cfRule type="expression" dxfId="434" priority="429" stopIfTrue="1">
      <formula>RIGHT($A19,5)="Total"</formula>
    </cfRule>
  </conditionalFormatting>
  <conditionalFormatting sqref="M33:P33">
    <cfRule type="expression" dxfId="433" priority="428" stopIfTrue="1">
      <formula>RIGHT($A33,5)="Total"</formula>
    </cfRule>
  </conditionalFormatting>
  <conditionalFormatting sqref="M34:P34">
    <cfRule type="expression" dxfId="432" priority="427" stopIfTrue="1">
      <formula>RIGHT($A34,5)="Total"</formula>
    </cfRule>
  </conditionalFormatting>
  <conditionalFormatting sqref="K399:L399">
    <cfRule type="expression" dxfId="431" priority="1447" stopIfTrue="1">
      <formula>RIGHT($A342,5)="Total"</formula>
    </cfRule>
  </conditionalFormatting>
  <conditionalFormatting sqref="K342:L342">
    <cfRule type="expression" dxfId="430" priority="426" stopIfTrue="1">
      <formula>RIGHT($A342,5)="Total"</formula>
    </cfRule>
  </conditionalFormatting>
  <conditionalFormatting sqref="M399">
    <cfRule type="expression" dxfId="429" priority="425" stopIfTrue="1">
      <formula>RIGHT($A399,5)="Total"</formula>
    </cfRule>
  </conditionalFormatting>
  <conditionalFormatting sqref="J399">
    <cfRule type="expression" dxfId="428" priority="424" stopIfTrue="1">
      <formula>RIGHT($A399,5)="Total"</formula>
    </cfRule>
  </conditionalFormatting>
  <conditionalFormatting sqref="M342">
    <cfRule type="expression" dxfId="427" priority="423" stopIfTrue="1">
      <formula>RIGHT($A342,5)="Total"</formula>
    </cfRule>
  </conditionalFormatting>
  <conditionalFormatting sqref="N342">
    <cfRule type="expression" dxfId="426" priority="422" stopIfTrue="1">
      <formula>RIGHT($A342,5)="Total"</formula>
    </cfRule>
  </conditionalFormatting>
  <conditionalFormatting sqref="O342">
    <cfRule type="expression" dxfId="425" priority="421" stopIfTrue="1">
      <formula>RIGHT($A342,5)="Total"</formula>
    </cfRule>
  </conditionalFormatting>
  <conditionalFormatting sqref="N399">
    <cfRule type="expression" dxfId="424" priority="420" stopIfTrue="1">
      <formula>RIGHT($A399,5)="Total"</formula>
    </cfRule>
  </conditionalFormatting>
  <conditionalFormatting sqref="O399">
    <cfRule type="expression" dxfId="423" priority="419" stopIfTrue="1">
      <formula>RIGHT($A399,5)="Total"</formula>
    </cfRule>
  </conditionalFormatting>
  <conditionalFormatting sqref="A6:A8">
    <cfRule type="expression" dxfId="422" priority="418" stopIfTrue="1">
      <formula>RIGHT($A6,5)="Total"</formula>
    </cfRule>
  </conditionalFormatting>
  <conditionalFormatting sqref="C6:C8">
    <cfRule type="expression" dxfId="421" priority="417" stopIfTrue="1">
      <formula>RIGHT($A6,5)="Total"</formula>
    </cfRule>
  </conditionalFormatting>
  <conditionalFormatting sqref="H6:H8">
    <cfRule type="expression" dxfId="420" priority="415" stopIfTrue="1">
      <formula>RIGHT($A6,5)="Total"</formula>
    </cfRule>
  </conditionalFormatting>
  <conditionalFormatting sqref="H6:H8">
    <cfRule type="cellIs" dxfId="419" priority="414" stopIfTrue="1" operator="equal">
      <formula>"Non-Monetary"</formula>
    </cfRule>
  </conditionalFormatting>
  <conditionalFormatting sqref="H6:H8">
    <cfRule type="cellIs" dxfId="418" priority="416" stopIfTrue="1" operator="equal">
      <formula>"Indirect"</formula>
    </cfRule>
  </conditionalFormatting>
  <conditionalFormatting sqref="H14">
    <cfRule type="expression" dxfId="417" priority="413" stopIfTrue="1">
      <formula>RIGHT($A14,5)="Total"</formula>
    </cfRule>
  </conditionalFormatting>
  <conditionalFormatting sqref="H14">
    <cfRule type="cellIs" dxfId="416" priority="412" stopIfTrue="1" operator="equal">
      <formula>"Indirect"</formula>
    </cfRule>
  </conditionalFormatting>
  <conditionalFormatting sqref="H14">
    <cfRule type="cellIs" dxfId="415" priority="411" stopIfTrue="1" operator="equal">
      <formula>"Non-Monetary"</formula>
    </cfRule>
  </conditionalFormatting>
  <conditionalFormatting sqref="H19 A20:I23 A18:I18">
    <cfRule type="expression" dxfId="414" priority="410" stopIfTrue="1">
      <formula>RIGHT($A18,5)="Total"</formula>
    </cfRule>
  </conditionalFormatting>
  <conditionalFormatting sqref="H18:H23">
    <cfRule type="expression" dxfId="413" priority="408">
      <formula>$G18="indirect"</formula>
    </cfRule>
  </conditionalFormatting>
  <conditionalFormatting sqref="H18:H23">
    <cfRule type="expression" dxfId="412" priority="409">
      <formula>$G18&lt;&gt;"Indirect"</formula>
    </cfRule>
  </conditionalFormatting>
  <conditionalFormatting sqref="H19 G18:H18 G20:H23">
    <cfRule type="cellIs" dxfId="411" priority="407" stopIfTrue="1" operator="equal">
      <formula>"Indirect"</formula>
    </cfRule>
  </conditionalFormatting>
  <conditionalFormatting sqref="H19 G18:H18 G20:H23">
    <cfRule type="cellIs" dxfId="410" priority="406" stopIfTrue="1" operator="equal">
      <formula>"Non-Monetary"</formula>
    </cfRule>
  </conditionalFormatting>
  <conditionalFormatting sqref="A19:G19 I19">
    <cfRule type="expression" dxfId="409" priority="404" stopIfTrue="1">
      <formula>RIGHT($A19,5)="Total"</formula>
    </cfRule>
  </conditionalFormatting>
  <conditionalFormatting sqref="G19">
    <cfRule type="cellIs" dxfId="408" priority="405" stopIfTrue="1" operator="equal">
      <formula>"Indirect"</formula>
    </cfRule>
  </conditionalFormatting>
  <conditionalFormatting sqref="B35:C35 F35:I35 D33:E35 A26:I31 H25:I25 A24:I24 G32:I32 A32:A36 H36:I36 A38:I39">
    <cfRule type="expression" dxfId="407" priority="403" stopIfTrue="1">
      <formula>RIGHT($A24,5)="Total"</formula>
    </cfRule>
  </conditionalFormatting>
  <conditionalFormatting sqref="B34:C34 F34:H34">
    <cfRule type="expression" dxfId="406" priority="401" stopIfTrue="1">
      <formula>RIGHT($A34,5)="Total"</formula>
    </cfRule>
  </conditionalFormatting>
  <conditionalFormatting sqref="H38:H39 H24:H36">
    <cfRule type="expression" dxfId="405" priority="399">
      <formula>$G24="indirect"</formula>
    </cfRule>
  </conditionalFormatting>
  <conditionalFormatting sqref="H38:H39 H24:H36">
    <cfRule type="expression" dxfId="404" priority="400">
      <formula>$G24&lt;&gt;"Indirect"</formula>
    </cfRule>
  </conditionalFormatting>
  <conditionalFormatting sqref="G26:H35 H25 H36 G38:H39 G24:H24">
    <cfRule type="cellIs" dxfId="403" priority="398" stopIfTrue="1" operator="equal">
      <formula>"Indirect"</formula>
    </cfRule>
  </conditionalFormatting>
  <conditionalFormatting sqref="G26:H35 H25 H36 G38:H39 G24:H24">
    <cfRule type="cellIs" dxfId="402" priority="396" stopIfTrue="1" operator="equal">
      <formula>"Non-Monetary"</formula>
    </cfRule>
  </conditionalFormatting>
  <conditionalFormatting sqref="F33:I33 B33:C33">
    <cfRule type="expression" dxfId="401" priority="402" stopIfTrue="1">
      <formula>RIGHT($A33,5)="Total"</formula>
    </cfRule>
  </conditionalFormatting>
  <conditionalFormatting sqref="I34">
    <cfRule type="expression" dxfId="400" priority="397" stopIfTrue="1">
      <formula>RIGHT($A34,5)="Total"</formula>
    </cfRule>
  </conditionalFormatting>
  <conditionalFormatting sqref="F25">
    <cfRule type="expression" dxfId="399" priority="393" stopIfTrue="1">
      <formula>RIGHT($A25,5)="Total"</formula>
    </cfRule>
  </conditionalFormatting>
  <conditionalFormatting sqref="A25:E25 G25">
    <cfRule type="expression" dxfId="398" priority="394" stopIfTrue="1">
      <formula>RIGHT($A25,5)="Total"</formula>
    </cfRule>
  </conditionalFormatting>
  <conditionalFormatting sqref="G25">
    <cfRule type="cellIs" dxfId="397" priority="395" stopIfTrue="1" operator="equal">
      <formula>"Indirect"</formula>
    </cfRule>
  </conditionalFormatting>
  <conditionalFormatting sqref="A37:I37">
    <cfRule type="expression" dxfId="396" priority="392" stopIfTrue="1">
      <formula>RIGHT($A37,5)="Total"</formula>
    </cfRule>
  </conditionalFormatting>
  <conditionalFormatting sqref="H37">
    <cfRule type="expression" dxfId="395" priority="390">
      <formula>$G37="indirect"</formula>
    </cfRule>
  </conditionalFormatting>
  <conditionalFormatting sqref="H37">
    <cfRule type="expression" dxfId="394" priority="391">
      <formula>$G37&lt;&gt;"Indirect"</formula>
    </cfRule>
  </conditionalFormatting>
  <conditionalFormatting sqref="G37:H37">
    <cfRule type="cellIs" dxfId="393" priority="389" stopIfTrue="1" operator="equal">
      <formula>"Indirect"</formula>
    </cfRule>
  </conditionalFormatting>
  <conditionalFormatting sqref="G37:H37">
    <cfRule type="cellIs" dxfId="392" priority="388" stopIfTrue="1" operator="equal">
      <formula>"Non-Monetary"</formula>
    </cfRule>
  </conditionalFormatting>
  <conditionalFormatting sqref="B32:F32">
    <cfRule type="expression" dxfId="391" priority="387" stopIfTrue="1">
      <formula>RIGHT($A32,5)="Total"</formula>
    </cfRule>
  </conditionalFormatting>
  <conditionalFormatting sqref="G36">
    <cfRule type="cellIs" dxfId="390" priority="385" stopIfTrue="1" operator="equal">
      <formula>"Indirect"</formula>
    </cfRule>
  </conditionalFormatting>
  <conditionalFormatting sqref="G36">
    <cfRule type="cellIs" dxfId="389" priority="384" stopIfTrue="1" operator="equal">
      <formula>"Non-Monetary"</formula>
    </cfRule>
  </conditionalFormatting>
  <conditionalFormatting sqref="B36:G36">
    <cfRule type="expression" dxfId="388" priority="386" stopIfTrue="1">
      <formula>RIGHT($A36,5)="Total"</formula>
    </cfRule>
  </conditionalFormatting>
  <conditionalFormatting sqref="A40:I42">
    <cfRule type="expression" dxfId="387" priority="383" stopIfTrue="1">
      <formula>RIGHT($A40,5)="Total"</formula>
    </cfRule>
  </conditionalFormatting>
  <conditionalFormatting sqref="H40:H42">
    <cfRule type="expression" dxfId="386" priority="381">
      <formula>$G40="indirect"</formula>
    </cfRule>
  </conditionalFormatting>
  <conditionalFormatting sqref="H40:H42">
    <cfRule type="expression" dxfId="385" priority="382">
      <formula>$G40&lt;&gt;"Indirect"</formula>
    </cfRule>
  </conditionalFormatting>
  <conditionalFormatting sqref="H41:H42 G40:H40">
    <cfRule type="cellIs" dxfId="384" priority="380" stopIfTrue="1" operator="equal">
      <formula>"Indirect"</formula>
    </cfRule>
  </conditionalFormatting>
  <conditionalFormatting sqref="H41:H42 G40:H40">
    <cfRule type="cellIs" dxfId="383" priority="379" stopIfTrue="1" operator="equal">
      <formula>"Non-Monetary"</formula>
    </cfRule>
  </conditionalFormatting>
  <conditionalFormatting sqref="G41:G42">
    <cfRule type="cellIs" dxfId="382" priority="378" stopIfTrue="1" operator="equal">
      <formula>"Indirect"</formula>
    </cfRule>
  </conditionalFormatting>
  <conditionalFormatting sqref="A43:I44">
    <cfRule type="expression" dxfId="381" priority="377" stopIfTrue="1">
      <formula>RIGHT($A43,5)="Total"</formula>
    </cfRule>
  </conditionalFormatting>
  <conditionalFormatting sqref="H43:H44">
    <cfRule type="expression" dxfId="380" priority="375">
      <formula>$G43="indirect"</formula>
    </cfRule>
  </conditionalFormatting>
  <conditionalFormatting sqref="H43:H44">
    <cfRule type="expression" dxfId="379" priority="376">
      <formula>$G43&lt;&gt;"Indirect"</formula>
    </cfRule>
  </conditionalFormatting>
  <conditionalFormatting sqref="H43:H44">
    <cfRule type="cellIs" dxfId="378" priority="374" stopIfTrue="1" operator="equal">
      <formula>"Indirect"</formula>
    </cfRule>
  </conditionalFormatting>
  <conditionalFormatting sqref="H43:H44">
    <cfRule type="cellIs" dxfId="377" priority="373" stopIfTrue="1" operator="equal">
      <formula>"Non-Monetary"</formula>
    </cfRule>
  </conditionalFormatting>
  <conditionalFormatting sqref="G43:G44">
    <cfRule type="cellIs" dxfId="376" priority="372" stopIfTrue="1" operator="equal">
      <formula>"Indirect"</formula>
    </cfRule>
  </conditionalFormatting>
  <conditionalFormatting sqref="A45:I52">
    <cfRule type="expression" dxfId="375" priority="371" stopIfTrue="1">
      <formula>RIGHT($A45,5)="Total"</formula>
    </cfRule>
  </conditionalFormatting>
  <conditionalFormatting sqref="H45:H52">
    <cfRule type="expression" dxfId="374" priority="369">
      <formula>$G45="indirect"</formula>
    </cfRule>
  </conditionalFormatting>
  <conditionalFormatting sqref="H45:H52">
    <cfRule type="expression" dxfId="373" priority="370">
      <formula>$G45&lt;&gt;"Indirect"</formula>
    </cfRule>
  </conditionalFormatting>
  <conditionalFormatting sqref="H51:H52 G45:H50">
    <cfRule type="cellIs" dxfId="372" priority="368" stopIfTrue="1" operator="equal">
      <formula>"Indirect"</formula>
    </cfRule>
  </conditionalFormatting>
  <conditionalFormatting sqref="H51:H52 G45:H50">
    <cfRule type="cellIs" dxfId="371" priority="367" stopIfTrue="1" operator="equal">
      <formula>"Non-Monetary"</formula>
    </cfRule>
  </conditionalFormatting>
  <conditionalFormatting sqref="G51:G52">
    <cfRule type="cellIs" dxfId="370" priority="366" stopIfTrue="1" operator="equal">
      <formula>"Indirect"</formula>
    </cfRule>
  </conditionalFormatting>
  <conditionalFormatting sqref="D53:E65 F53:I59 A53:C59 A81:E81 A82:A84 A85:I87 D68:E80">
    <cfRule type="expression" dxfId="369" priority="365" stopIfTrue="1">
      <formula>RIGHT($A53,5)="Total"</formula>
    </cfRule>
  </conditionalFormatting>
  <conditionalFormatting sqref="H53:H59 H61:H64 H68:H87">
    <cfRule type="expression" dxfId="368" priority="360">
      <formula>$G53="indirect"</formula>
    </cfRule>
  </conditionalFormatting>
  <conditionalFormatting sqref="H53:H59 H61:H64 H68:H87">
    <cfRule type="expression" dxfId="367" priority="361">
      <formula>$G53&lt;&gt;"Indirect"</formula>
    </cfRule>
  </conditionalFormatting>
  <conditionalFormatting sqref="A60:C60 F60:I60">
    <cfRule type="expression" dxfId="366" priority="359" stopIfTrue="1">
      <formula>RIGHT($A60,5)="Total"</formula>
    </cfRule>
  </conditionalFormatting>
  <conditionalFormatting sqref="H60">
    <cfRule type="expression" dxfId="365" priority="357">
      <formula>$G60="indirect"</formula>
    </cfRule>
  </conditionalFormatting>
  <conditionalFormatting sqref="H60">
    <cfRule type="expression" dxfId="364" priority="358">
      <formula>$G60&lt;&gt;"Indirect"</formula>
    </cfRule>
  </conditionalFormatting>
  <conditionalFormatting sqref="G53:H64 G85:H87">
    <cfRule type="cellIs" dxfId="363" priority="351" stopIfTrue="1" operator="equal">
      <formula>"Indirect"</formula>
    </cfRule>
  </conditionalFormatting>
  <conditionalFormatting sqref="G81:G84 G53:H64 G85:H87">
    <cfRule type="cellIs" dxfId="362" priority="348" stopIfTrue="1" operator="equal">
      <formula>"Non-Monetary"</formula>
    </cfRule>
  </conditionalFormatting>
  <conditionalFormatting sqref="G81:G84">
    <cfRule type="cellIs" dxfId="361" priority="350" stopIfTrue="1" operator="equal">
      <formula>"Indirect"</formula>
    </cfRule>
  </conditionalFormatting>
  <conditionalFormatting sqref="A61:C64 F61:I64 F81 H81:I84 F68:I80 A68:C80">
    <cfRule type="expression" dxfId="360" priority="363" stopIfTrue="1">
      <formula>RIGHT($A61,5)="Total"</formula>
    </cfRule>
  </conditionalFormatting>
  <conditionalFormatting sqref="H81:H84 G68:H80">
    <cfRule type="cellIs" dxfId="359" priority="362" stopIfTrue="1" operator="equal">
      <formula>"Non-Monetary"</formula>
    </cfRule>
  </conditionalFormatting>
  <conditionalFormatting sqref="H81:H84 G68:H80">
    <cfRule type="cellIs" dxfId="358" priority="364" stopIfTrue="1" operator="equal">
      <formula>"Indirect"</formula>
    </cfRule>
  </conditionalFormatting>
  <conditionalFormatting sqref="F65:I65 A65:C65 A66:A67 G66:I67">
    <cfRule type="expression" dxfId="357" priority="355" stopIfTrue="1">
      <formula>RIGHT($A65,5)="Total"</formula>
    </cfRule>
  </conditionalFormatting>
  <conditionalFormatting sqref="H65:H67">
    <cfRule type="expression" dxfId="356" priority="352">
      <formula>$G65="indirect"</formula>
    </cfRule>
  </conditionalFormatting>
  <conditionalFormatting sqref="G65:H67">
    <cfRule type="cellIs" dxfId="355" priority="354" stopIfTrue="1" operator="equal">
      <formula>"Non-Monetary"</formula>
    </cfRule>
  </conditionalFormatting>
  <conditionalFormatting sqref="G65:H67">
    <cfRule type="cellIs" dxfId="354" priority="356" stopIfTrue="1" operator="equal">
      <formula>"Indirect"</formula>
    </cfRule>
  </conditionalFormatting>
  <conditionalFormatting sqref="H65:H67">
    <cfRule type="expression" dxfId="353" priority="353">
      <formula>$G65&lt;&gt;"Indirect"</formula>
    </cfRule>
  </conditionalFormatting>
  <conditionalFormatting sqref="G81:G84">
    <cfRule type="expression" dxfId="352" priority="349" stopIfTrue="1">
      <formula>RIGHT($A81,5)="Total"</formula>
    </cfRule>
  </conditionalFormatting>
  <conditionalFormatting sqref="F66:F67">
    <cfRule type="expression" dxfId="351" priority="347" stopIfTrue="1">
      <formula>RIGHT($A66,5)="Total"</formula>
    </cfRule>
  </conditionalFormatting>
  <conditionalFormatting sqref="D66:E66">
    <cfRule type="expression" dxfId="350" priority="346" stopIfTrue="1">
      <formula>RIGHT($A66,5)="Total"</formula>
    </cfRule>
  </conditionalFormatting>
  <conditionalFormatting sqref="B66:C66">
    <cfRule type="expression" dxfId="349" priority="345" stopIfTrue="1">
      <formula>RIGHT($A66,5)="Total"</formula>
    </cfRule>
  </conditionalFormatting>
  <conditionalFormatting sqref="D67:E67">
    <cfRule type="expression" dxfId="348" priority="344" stopIfTrue="1">
      <formula>RIGHT($A67,5)="Total"</formula>
    </cfRule>
  </conditionalFormatting>
  <conditionalFormatting sqref="B67:C67">
    <cfRule type="expression" dxfId="347" priority="343" stopIfTrue="1">
      <formula>RIGHT($A67,5)="Total"</formula>
    </cfRule>
  </conditionalFormatting>
  <conditionalFormatting sqref="B82:F84">
    <cfRule type="expression" dxfId="346" priority="342" stopIfTrue="1">
      <formula>RIGHT($A82,5)="Total"</formula>
    </cfRule>
  </conditionalFormatting>
  <conditionalFormatting sqref="A88:I89">
    <cfRule type="expression" dxfId="345" priority="341" stopIfTrue="1">
      <formula>RIGHT($A88,5)="Total"</formula>
    </cfRule>
  </conditionalFormatting>
  <conditionalFormatting sqref="H88:H89">
    <cfRule type="expression" dxfId="344" priority="339">
      <formula>$G88="indirect"</formula>
    </cfRule>
  </conditionalFormatting>
  <conditionalFormatting sqref="H88:H89">
    <cfRule type="expression" dxfId="343" priority="340">
      <formula>$G88&lt;&gt;"Indirect"</formula>
    </cfRule>
  </conditionalFormatting>
  <conditionalFormatting sqref="G88:H89">
    <cfRule type="cellIs" dxfId="342" priority="338" stopIfTrue="1" operator="equal">
      <formula>"Indirect"</formula>
    </cfRule>
  </conditionalFormatting>
  <conditionalFormatting sqref="G88:H89">
    <cfRule type="cellIs" dxfId="341" priority="337" stopIfTrue="1" operator="equal">
      <formula>"Non-Monetary"</formula>
    </cfRule>
  </conditionalFormatting>
  <conditionalFormatting sqref="A90:I91">
    <cfRule type="expression" dxfId="340" priority="336" stopIfTrue="1">
      <formula>RIGHT($A90,5)="Total"</formula>
    </cfRule>
  </conditionalFormatting>
  <conditionalFormatting sqref="H90:H91">
    <cfRule type="expression" dxfId="339" priority="334">
      <formula>$G90="indirect"</formula>
    </cfRule>
  </conditionalFormatting>
  <conditionalFormatting sqref="H90:H91">
    <cfRule type="expression" dxfId="338" priority="335">
      <formula>$G90&lt;&gt;"Indirect"</formula>
    </cfRule>
  </conditionalFormatting>
  <conditionalFormatting sqref="G90:H91">
    <cfRule type="cellIs" dxfId="337" priority="333" stopIfTrue="1" operator="equal">
      <formula>"Indirect"</formula>
    </cfRule>
  </conditionalFormatting>
  <conditionalFormatting sqref="G90:H91">
    <cfRule type="cellIs" dxfId="336" priority="332" stopIfTrue="1" operator="equal">
      <formula>"Non-Monetary"</formula>
    </cfRule>
  </conditionalFormatting>
  <conditionalFormatting sqref="D202:E208 H211:I233 F214:G216 A92:C94 H102:I129 A147:I152 F155:G157 A157:C157 A168:E176 F170:G176 H169:I201 D92:E102 F130:G130 A130:C132 A114:G129 D130:E145 D153:E157 H155:I156 H158:I167 H157 F162:G165 A162:C165 D162:E166 A158:G161 A177:G181 A210:E216 A217:G233">
    <cfRule type="expression" dxfId="335" priority="331" stopIfTrue="1">
      <formula>RIGHT($A92,5)="Total"</formula>
    </cfRule>
  </conditionalFormatting>
  <conditionalFormatting sqref="H136:I136">
    <cfRule type="expression" dxfId="334" priority="322" stopIfTrue="1">
      <formula>RIGHT($A136,5)="Total"</formula>
    </cfRule>
  </conditionalFormatting>
  <conditionalFormatting sqref="H211:H233 H137:H140 H131:H135 H142:H145 H205:H209 H203 H93:H100 H102:H129 H147:H152 H155:H164 H169:H201">
    <cfRule type="expression" dxfId="333" priority="312">
      <formula>$G93="indirect"</formula>
    </cfRule>
  </conditionalFormatting>
  <conditionalFormatting sqref="H211:H233 H137:H140 H131:H135 H142:H145 H205:H209 H203 H93:H100 H102:H129 H147:H152 H155:H163 H169:H201">
    <cfRule type="expression" dxfId="332" priority="313">
      <formula>$G93&lt;&gt;"Indirect"</formula>
    </cfRule>
  </conditionalFormatting>
  <conditionalFormatting sqref="H211:H233 H92:H100 H102:H129 H147:H201 G92:G132 G147:G165 G168:G201">
    <cfRule type="cellIs" dxfId="331" priority="296" stopIfTrue="1" operator="equal">
      <formula>"Indirect"</formula>
    </cfRule>
  </conditionalFormatting>
  <conditionalFormatting sqref="H211:H233 H92:H100 H102:H129 H147:H167 H169:H201">
    <cfRule type="cellIs" dxfId="330" priority="281" stopIfTrue="1" operator="equal">
      <formula>"Non-Monetary"</formula>
    </cfRule>
  </conditionalFormatting>
  <conditionalFormatting sqref="H146">
    <cfRule type="expression" dxfId="329" priority="276">
      <formula>$G146="indirect"</formula>
    </cfRule>
  </conditionalFormatting>
  <conditionalFormatting sqref="H146">
    <cfRule type="cellIs" dxfId="328" priority="278" stopIfTrue="1" operator="equal">
      <formula>"Non-Monetary"</formula>
    </cfRule>
  </conditionalFormatting>
  <conditionalFormatting sqref="H146">
    <cfRule type="cellIs" dxfId="327" priority="280" stopIfTrue="1" operator="equal">
      <formula>"Indirect"</formula>
    </cfRule>
  </conditionalFormatting>
  <conditionalFormatting sqref="H146">
    <cfRule type="expression" dxfId="326" priority="277">
      <formula>$G146&lt;&gt;"Indirect"</formula>
    </cfRule>
  </conditionalFormatting>
  <conditionalFormatting sqref="H137:I140 H131:I135 H142:I145 H205:I209 H203:I203 H93:I100">
    <cfRule type="expression" dxfId="325" priority="329" stopIfTrue="1">
      <formula>RIGHT($A93,5)="Total"</formula>
    </cfRule>
  </conditionalFormatting>
  <conditionalFormatting sqref="H131:H140 H205:H209 H142:H145 H203">
    <cfRule type="cellIs" dxfId="324" priority="328" stopIfTrue="1" operator="equal">
      <formula>"Non-Monetary"</formula>
    </cfRule>
  </conditionalFormatting>
  <conditionalFormatting sqref="H131:H140 H205:H209 H142:H145 H203">
    <cfRule type="cellIs" dxfId="323" priority="330" stopIfTrue="1" operator="equal">
      <formula>"Indirect"</formula>
    </cfRule>
  </conditionalFormatting>
  <conditionalFormatting sqref="H165">
    <cfRule type="expression" dxfId="322" priority="327">
      <formula>$G165="indirect"</formula>
    </cfRule>
  </conditionalFormatting>
  <conditionalFormatting sqref="H165">
    <cfRule type="expression" dxfId="321" priority="326">
      <formula>$G165&lt;&gt;"Indirect"</formula>
    </cfRule>
  </conditionalFormatting>
  <conditionalFormatting sqref="H166:H167">
    <cfRule type="expression" dxfId="320" priority="325">
      <formula>$G166="indirect"</formula>
    </cfRule>
  </conditionalFormatting>
  <conditionalFormatting sqref="H166:H167">
    <cfRule type="expression" dxfId="319" priority="324">
      <formula>$G166&lt;&gt;"Indirect"</formula>
    </cfRule>
  </conditionalFormatting>
  <conditionalFormatting sqref="H164">
    <cfRule type="expression" dxfId="318" priority="323">
      <formula>$G164&lt;&gt;"Indirect"</formula>
    </cfRule>
  </conditionalFormatting>
  <conditionalFormatting sqref="H136">
    <cfRule type="expression" dxfId="317" priority="320">
      <formula>$G136="indirect"</formula>
    </cfRule>
  </conditionalFormatting>
  <conditionalFormatting sqref="H136">
    <cfRule type="expression" dxfId="316" priority="321">
      <formula>$G136&lt;&gt;"Indirect"</formula>
    </cfRule>
  </conditionalFormatting>
  <conditionalFormatting sqref="H153:I154">
    <cfRule type="expression" dxfId="315" priority="319" stopIfTrue="1">
      <formula>RIGHT($A153,5)="Total"</formula>
    </cfRule>
  </conditionalFormatting>
  <conditionalFormatting sqref="H153:H154">
    <cfRule type="expression" dxfId="314" priority="317">
      <formula>$G153="indirect"</formula>
    </cfRule>
  </conditionalFormatting>
  <conditionalFormatting sqref="H153:H154">
    <cfRule type="expression" dxfId="313" priority="318">
      <formula>$G153&lt;&gt;"Indirect"</formula>
    </cfRule>
  </conditionalFormatting>
  <conditionalFormatting sqref="H92:I92">
    <cfRule type="expression" dxfId="312" priority="316" stopIfTrue="1">
      <formula>RIGHT($A92,5)="Total"</formula>
    </cfRule>
  </conditionalFormatting>
  <conditionalFormatting sqref="H92">
    <cfRule type="expression" dxfId="311" priority="314">
      <formula>$G92="indirect"</formula>
    </cfRule>
  </conditionalFormatting>
  <conditionalFormatting sqref="H92">
    <cfRule type="expression" dxfId="310" priority="315">
      <formula>$G92&lt;&gt;"Indirect"</formula>
    </cfRule>
  </conditionalFormatting>
  <conditionalFormatting sqref="H101:I101">
    <cfRule type="expression" dxfId="309" priority="310" stopIfTrue="1">
      <formula>RIGHT($A101,5)="Total"</formula>
    </cfRule>
  </conditionalFormatting>
  <conditionalFormatting sqref="H101">
    <cfRule type="expression" dxfId="308" priority="307">
      <formula>$G101="indirect"</formula>
    </cfRule>
  </conditionalFormatting>
  <conditionalFormatting sqref="H101">
    <cfRule type="cellIs" dxfId="307" priority="309" stopIfTrue="1" operator="equal">
      <formula>"Non-Monetary"</formula>
    </cfRule>
  </conditionalFormatting>
  <conditionalFormatting sqref="H101">
    <cfRule type="cellIs" dxfId="306" priority="311" stopIfTrue="1" operator="equal">
      <formula>"Indirect"</formula>
    </cfRule>
  </conditionalFormatting>
  <conditionalFormatting sqref="H101">
    <cfRule type="expression" dxfId="305" priority="308">
      <formula>$G101&lt;&gt;"Indirect"</formula>
    </cfRule>
  </conditionalFormatting>
  <conditionalFormatting sqref="H130:I130">
    <cfRule type="expression" dxfId="304" priority="305" stopIfTrue="1">
      <formula>RIGHT($A130,5)="Total"</formula>
    </cfRule>
  </conditionalFormatting>
  <conditionalFormatting sqref="H130">
    <cfRule type="expression" dxfId="303" priority="302">
      <formula>$G130="indirect"</formula>
    </cfRule>
  </conditionalFormatting>
  <conditionalFormatting sqref="H130">
    <cfRule type="cellIs" dxfId="302" priority="304" stopIfTrue="1" operator="equal">
      <formula>"Non-Monetary"</formula>
    </cfRule>
  </conditionalFormatting>
  <conditionalFormatting sqref="H130">
    <cfRule type="cellIs" dxfId="301" priority="306" stopIfTrue="1" operator="equal">
      <formula>"Indirect"</formula>
    </cfRule>
  </conditionalFormatting>
  <conditionalFormatting sqref="H130">
    <cfRule type="expression" dxfId="300" priority="303">
      <formula>$G130&lt;&gt;"Indirect"</formula>
    </cfRule>
  </conditionalFormatting>
  <conditionalFormatting sqref="H141:I141">
    <cfRule type="expression" dxfId="299" priority="300" stopIfTrue="1">
      <formula>RIGHT($A141,5)="Total"</formula>
    </cfRule>
  </conditionalFormatting>
  <conditionalFormatting sqref="H141">
    <cfRule type="expression" dxfId="298" priority="297">
      <formula>$G141="indirect"</formula>
    </cfRule>
  </conditionalFormatting>
  <conditionalFormatting sqref="H141">
    <cfRule type="cellIs" dxfId="297" priority="299" stopIfTrue="1" operator="equal">
      <formula>"Non-Monetary"</formula>
    </cfRule>
  </conditionalFormatting>
  <conditionalFormatting sqref="H141">
    <cfRule type="cellIs" dxfId="296" priority="301" stopIfTrue="1" operator="equal">
      <formula>"Indirect"</formula>
    </cfRule>
  </conditionalFormatting>
  <conditionalFormatting sqref="H141">
    <cfRule type="expression" dxfId="295" priority="298">
      <formula>$G141&lt;&gt;"Indirect"</formula>
    </cfRule>
  </conditionalFormatting>
  <conditionalFormatting sqref="H168:I168">
    <cfRule type="expression" dxfId="294" priority="295" stopIfTrue="1">
      <formula>RIGHT($A168,5)="Total"</formula>
    </cfRule>
  </conditionalFormatting>
  <conditionalFormatting sqref="H168">
    <cfRule type="cellIs" dxfId="293" priority="294" stopIfTrue="1" operator="equal">
      <formula>"Non-Monetary"</formula>
    </cfRule>
  </conditionalFormatting>
  <conditionalFormatting sqref="H168">
    <cfRule type="expression" dxfId="292" priority="293">
      <formula>$G168="indirect"</formula>
    </cfRule>
  </conditionalFormatting>
  <conditionalFormatting sqref="H168">
    <cfRule type="expression" dxfId="291" priority="292">
      <formula>$G168&lt;&gt;"Indirect"</formula>
    </cfRule>
  </conditionalFormatting>
  <conditionalFormatting sqref="H204:I204">
    <cfRule type="expression" dxfId="290" priority="290" stopIfTrue="1">
      <formula>RIGHT($A204,5)="Total"</formula>
    </cfRule>
  </conditionalFormatting>
  <conditionalFormatting sqref="H204">
    <cfRule type="expression" dxfId="289" priority="287">
      <formula>$G204="indirect"</formula>
    </cfRule>
  </conditionalFormatting>
  <conditionalFormatting sqref="H204">
    <cfRule type="cellIs" dxfId="288" priority="289" stopIfTrue="1" operator="equal">
      <formula>"Non-Monetary"</formula>
    </cfRule>
  </conditionalFormatting>
  <conditionalFormatting sqref="H204">
    <cfRule type="cellIs" dxfId="287" priority="291" stopIfTrue="1" operator="equal">
      <formula>"Indirect"</formula>
    </cfRule>
  </conditionalFormatting>
  <conditionalFormatting sqref="H204">
    <cfRule type="expression" dxfId="286" priority="288">
      <formula>$G204&lt;&gt;"Indirect"</formula>
    </cfRule>
  </conditionalFormatting>
  <conditionalFormatting sqref="H210:I210">
    <cfRule type="expression" dxfId="285" priority="285" stopIfTrue="1">
      <formula>RIGHT($A210,5)="Total"</formula>
    </cfRule>
  </conditionalFormatting>
  <conditionalFormatting sqref="H210">
    <cfRule type="expression" dxfId="284" priority="282">
      <formula>$G210="indirect"</formula>
    </cfRule>
  </conditionalFormatting>
  <conditionalFormatting sqref="H210">
    <cfRule type="cellIs" dxfId="283" priority="284" stopIfTrue="1" operator="equal">
      <formula>"Non-Monetary"</formula>
    </cfRule>
  </conditionalFormatting>
  <conditionalFormatting sqref="H210">
    <cfRule type="cellIs" dxfId="282" priority="286" stopIfTrue="1" operator="equal">
      <formula>"Indirect"</formula>
    </cfRule>
  </conditionalFormatting>
  <conditionalFormatting sqref="H210">
    <cfRule type="expression" dxfId="281" priority="283">
      <formula>$G210&lt;&gt;"Indirect"</formula>
    </cfRule>
  </conditionalFormatting>
  <conditionalFormatting sqref="H146:I146">
    <cfRule type="expression" dxfId="280" priority="279" stopIfTrue="1">
      <formula>RIGHT($A146,5)="Total"</formula>
    </cfRule>
  </conditionalFormatting>
  <conditionalFormatting sqref="H202:I202">
    <cfRule type="expression" dxfId="279" priority="274" stopIfTrue="1">
      <formula>RIGHT($A202,5)="Total"</formula>
    </cfRule>
  </conditionalFormatting>
  <conditionalFormatting sqref="H202">
    <cfRule type="expression" dxfId="278" priority="271">
      <formula>$G202="indirect"</formula>
    </cfRule>
  </conditionalFormatting>
  <conditionalFormatting sqref="H202">
    <cfRule type="cellIs" dxfId="277" priority="273" stopIfTrue="1" operator="equal">
      <formula>"Non-Monetary"</formula>
    </cfRule>
  </conditionalFormatting>
  <conditionalFormatting sqref="H202">
    <cfRule type="cellIs" dxfId="276" priority="275" stopIfTrue="1" operator="equal">
      <formula>"Indirect"</formula>
    </cfRule>
  </conditionalFormatting>
  <conditionalFormatting sqref="H202">
    <cfRule type="expression" dxfId="275" priority="272">
      <formula>$G202&lt;&gt;"Indirect"</formula>
    </cfRule>
  </conditionalFormatting>
  <conditionalFormatting sqref="F210:G211 F93:G94 G92 F134:G136 A134:B136 C134:C140 A182:G187 D104:E112 A155:C156 C153:C154 G212:G213">
    <cfRule type="expression" dxfId="274" priority="269" stopIfTrue="1">
      <formula>RIGHT($A92,5)="Total"</formula>
    </cfRule>
  </conditionalFormatting>
  <conditionalFormatting sqref="G134:G140 G210:G233">
    <cfRule type="cellIs" dxfId="273" priority="270" stopIfTrue="1" operator="equal">
      <formula>"Indirect"</formula>
    </cfRule>
  </conditionalFormatting>
  <conditionalFormatting sqref="G166:G167">
    <cfRule type="cellIs" dxfId="272" priority="260" stopIfTrue="1" operator="equal">
      <formula>"Indirect"</formula>
    </cfRule>
  </conditionalFormatting>
  <conditionalFormatting sqref="G146">
    <cfRule type="cellIs" dxfId="271" priority="254" stopIfTrue="1" operator="equal">
      <formula>"Indirect"</formula>
    </cfRule>
  </conditionalFormatting>
  <conditionalFormatting sqref="A137:B140 F137:G140 A204:C207 F204:G207 A202:C202 F202:G202 F97:G101 F168:G168 G102:G103 G108 F132:G132 G131 G169 A188:E188 G188 A201:E201 A97:C102 A103 F109:G112 A113 G113 A197:G199 A200 G200:G201 F104:G107 A104:C112 F142:G145 A142:C145 A189:G194 A195:A196 G195:G196">
    <cfRule type="expression" dxfId="270" priority="267" stopIfTrue="1">
      <formula>RIGHT($A97,5)="Total"</formula>
    </cfRule>
  </conditionalFormatting>
  <conditionalFormatting sqref="G204:G207 G202 G142:G145">
    <cfRule type="cellIs" dxfId="269" priority="268" stopIfTrue="1" operator="equal">
      <formula>"Indirect"</formula>
    </cfRule>
  </conditionalFormatting>
  <conditionalFormatting sqref="A153:B154 F153:G154">
    <cfRule type="expression" dxfId="268" priority="266" stopIfTrue="1">
      <formula>RIGHT($A153,5)="Total"</formula>
    </cfRule>
  </conditionalFormatting>
  <conditionalFormatting sqref="A95:C96 F95:G96">
    <cfRule type="expression" dxfId="267" priority="265" stopIfTrue="1">
      <formula>RIGHT($A95,5)="Total"</formula>
    </cfRule>
  </conditionalFormatting>
  <conditionalFormatting sqref="A133:C133 F133:G133">
    <cfRule type="expression" dxfId="266" priority="263" stopIfTrue="1">
      <formula>RIGHT($A133,5)="Total"</formula>
    </cfRule>
  </conditionalFormatting>
  <conditionalFormatting sqref="G133">
    <cfRule type="cellIs" dxfId="265" priority="264" stopIfTrue="1" operator="equal">
      <formula>"Indirect"</formula>
    </cfRule>
  </conditionalFormatting>
  <conditionalFormatting sqref="A141:C141 F141:G141">
    <cfRule type="expression" dxfId="264" priority="261" stopIfTrue="1">
      <formula>RIGHT($A141,5)="Total"</formula>
    </cfRule>
  </conditionalFormatting>
  <conditionalFormatting sqref="G141">
    <cfRule type="cellIs" dxfId="263" priority="262" stopIfTrue="1" operator="equal">
      <formula>"Indirect"</formula>
    </cfRule>
  </conditionalFormatting>
  <conditionalFormatting sqref="F166:G166 A166:C166 A167 G167">
    <cfRule type="expression" dxfId="262" priority="259" stopIfTrue="1">
      <formula>RIGHT($A166,5)="Total"</formula>
    </cfRule>
  </conditionalFormatting>
  <conditionalFormatting sqref="A203:C203 F203:G203">
    <cfRule type="expression" dxfId="261" priority="257" stopIfTrue="1">
      <formula>RIGHT($A203,5)="Total"</formula>
    </cfRule>
  </conditionalFormatting>
  <conditionalFormatting sqref="G203">
    <cfRule type="cellIs" dxfId="260" priority="258" stopIfTrue="1" operator="equal">
      <formula>"Indirect"</formula>
    </cfRule>
  </conditionalFormatting>
  <conditionalFormatting sqref="F208:G208 A208:C208 A209 G209">
    <cfRule type="expression" dxfId="259" priority="255" stopIfTrue="1">
      <formula>RIGHT($A208,5)="Total"</formula>
    </cfRule>
  </conditionalFormatting>
  <conditionalFormatting sqref="G208:G209">
    <cfRule type="cellIs" dxfId="258" priority="256" stopIfTrue="1" operator="equal">
      <formula>"Indirect"</formula>
    </cfRule>
  </conditionalFormatting>
  <conditionalFormatting sqref="A146:G146">
    <cfRule type="expression" dxfId="257" priority="253" stopIfTrue="1">
      <formula>RIGHT($A146,5)="Total"</formula>
    </cfRule>
  </conditionalFormatting>
  <conditionalFormatting sqref="F92">
    <cfRule type="expression" dxfId="256" priority="252" stopIfTrue="1">
      <formula>RIGHT($A92,5)="Total"</formula>
    </cfRule>
  </conditionalFormatting>
  <conditionalFormatting sqref="F102">
    <cfRule type="expression" dxfId="255" priority="251" stopIfTrue="1">
      <formula>RIGHT($A102,5)="Total"</formula>
    </cfRule>
  </conditionalFormatting>
  <conditionalFormatting sqref="F108">
    <cfRule type="expression" dxfId="254" priority="250" stopIfTrue="1">
      <formula>RIGHT($A108,5)="Total"</formula>
    </cfRule>
  </conditionalFormatting>
  <conditionalFormatting sqref="F131">
    <cfRule type="expression" dxfId="253" priority="249" stopIfTrue="1">
      <formula>RIGHT($A131,5)="Total"</formula>
    </cfRule>
  </conditionalFormatting>
  <conditionalFormatting sqref="F169">
    <cfRule type="expression" dxfId="252" priority="248" stopIfTrue="1">
      <formula>RIGHT($A169,5)="Total"</formula>
    </cfRule>
  </conditionalFormatting>
  <conditionalFormatting sqref="F188">
    <cfRule type="expression" dxfId="251" priority="247" stopIfTrue="1">
      <formula>RIGHT($A188,5)="Total"</formula>
    </cfRule>
  </conditionalFormatting>
  <conditionalFormatting sqref="F201">
    <cfRule type="expression" dxfId="250" priority="246" stopIfTrue="1">
      <formula>RIGHT($A201,5)="Total"</formula>
    </cfRule>
  </conditionalFormatting>
  <conditionalFormatting sqref="F212:F213">
    <cfRule type="expression" dxfId="249" priority="245" stopIfTrue="1">
      <formula>RIGHT($A212,5)="Total"</formula>
    </cfRule>
  </conditionalFormatting>
  <conditionalFormatting sqref="B103:F103">
    <cfRule type="expression" dxfId="248" priority="244" stopIfTrue="1">
      <formula>RIGHT($A103,5)="Total"</formula>
    </cfRule>
  </conditionalFormatting>
  <conditionalFormatting sqref="B113:F113">
    <cfRule type="expression" dxfId="247" priority="243" stopIfTrue="1">
      <formula>RIGHT($A113,5)="Total"</formula>
    </cfRule>
  </conditionalFormatting>
  <conditionalFormatting sqref="B167:F167">
    <cfRule type="expression" dxfId="246" priority="242" stopIfTrue="1">
      <formula>RIGHT($A167,5)="Total"</formula>
    </cfRule>
  </conditionalFormatting>
  <conditionalFormatting sqref="B195:F196">
    <cfRule type="expression" dxfId="245" priority="241" stopIfTrue="1">
      <formula>RIGHT($A195,5)="Total"</formula>
    </cfRule>
  </conditionalFormatting>
  <conditionalFormatting sqref="B200:F200">
    <cfRule type="expression" dxfId="244" priority="240" stopIfTrue="1">
      <formula>RIGHT($A200,5)="Total"</formula>
    </cfRule>
  </conditionalFormatting>
  <conditionalFormatting sqref="B209:F209">
    <cfRule type="expression" dxfId="243" priority="239" stopIfTrue="1">
      <formula>RIGHT($A209,5)="Total"</formula>
    </cfRule>
  </conditionalFormatting>
  <conditionalFormatting sqref="F235:I237 A235:C237 D234:E237">
    <cfRule type="expression" dxfId="242" priority="238" stopIfTrue="1">
      <formula>RIGHT($A234,5)="Total"</formula>
    </cfRule>
  </conditionalFormatting>
  <conditionalFormatting sqref="H235:H237">
    <cfRule type="expression" dxfId="241" priority="236">
      <formula>$G235="indirect"</formula>
    </cfRule>
  </conditionalFormatting>
  <conditionalFormatting sqref="H235:H237">
    <cfRule type="expression" dxfId="240" priority="237">
      <formula>$G235&lt;&gt;"Indirect"</formula>
    </cfRule>
  </conditionalFormatting>
  <conditionalFormatting sqref="G235:H237">
    <cfRule type="cellIs" dxfId="239" priority="230" stopIfTrue="1" operator="equal">
      <formula>"Indirect"</formula>
    </cfRule>
  </conditionalFormatting>
  <conditionalFormatting sqref="G235:H237">
    <cfRule type="cellIs" dxfId="238" priority="229" stopIfTrue="1" operator="equal">
      <formula>"Non-Monetary"</formula>
    </cfRule>
  </conditionalFormatting>
  <conditionalFormatting sqref="A234:C234 F234:I234">
    <cfRule type="expression" dxfId="237" priority="234" stopIfTrue="1">
      <formula>RIGHT($A234,5)="Total"</formula>
    </cfRule>
  </conditionalFormatting>
  <conditionalFormatting sqref="H234">
    <cfRule type="expression" dxfId="236" priority="231">
      <formula>$G234="indirect"</formula>
    </cfRule>
  </conditionalFormatting>
  <conditionalFormatting sqref="G234:H234">
    <cfRule type="cellIs" dxfId="235" priority="233" stopIfTrue="1" operator="equal">
      <formula>"Non-Monetary"</formula>
    </cfRule>
  </conditionalFormatting>
  <conditionalFormatting sqref="G234:H234">
    <cfRule type="cellIs" dxfId="234" priority="235" stopIfTrue="1" operator="equal">
      <formula>"Indirect"</formula>
    </cfRule>
  </conditionalFormatting>
  <conditionalFormatting sqref="H234">
    <cfRule type="expression" dxfId="233" priority="232">
      <formula>$G234&lt;&gt;"Indirect"</formula>
    </cfRule>
  </conditionalFormatting>
  <conditionalFormatting sqref="H251:I251 F238:I242 A238:C242 A244:C250 F247:I250 D238:E250 A252:I256">
    <cfRule type="expression" dxfId="232" priority="228" stopIfTrue="1">
      <formula>RIGHT($A238,5)="Total"</formula>
    </cfRule>
  </conditionalFormatting>
  <conditionalFormatting sqref="H238:H242 H244:H256">
    <cfRule type="expression" dxfId="231" priority="225">
      <formula>$G238="indirect"</formula>
    </cfRule>
  </conditionalFormatting>
  <conditionalFormatting sqref="H238:H242 H244:H256">
    <cfRule type="expression" dxfId="230" priority="226">
      <formula>$G238&lt;&gt;"Indirect"</formula>
    </cfRule>
  </conditionalFormatting>
  <conditionalFormatting sqref="H251 G252:H256 G238:H242 G244:H250">
    <cfRule type="cellIs" dxfId="229" priority="224" stopIfTrue="1" operator="equal">
      <formula>"Indirect"</formula>
    </cfRule>
  </conditionalFormatting>
  <conditionalFormatting sqref="H251 G252:H256 G238:H242 G244:H250">
    <cfRule type="cellIs" dxfId="228" priority="218" stopIfTrue="1" operator="equal">
      <formula>"Non-Monetary"</formula>
    </cfRule>
  </conditionalFormatting>
  <conditionalFormatting sqref="F244:I245 F246:H246">
    <cfRule type="expression" dxfId="227" priority="227" stopIfTrue="1">
      <formula>RIGHT($A244,5)="Total"</formula>
    </cfRule>
  </conditionalFormatting>
  <conditionalFormatting sqref="A243:C243 F243:I243">
    <cfRule type="expression" dxfId="226" priority="222" stopIfTrue="1">
      <formula>RIGHT($A243,5)="Total"</formula>
    </cfRule>
  </conditionalFormatting>
  <conditionalFormatting sqref="H243">
    <cfRule type="expression" dxfId="225" priority="219">
      <formula>$G243="indirect"</formula>
    </cfRule>
  </conditionalFormatting>
  <conditionalFormatting sqref="G243:H243">
    <cfRule type="cellIs" dxfId="224" priority="221" stopIfTrue="1" operator="equal">
      <formula>"Non-Monetary"</formula>
    </cfRule>
  </conditionalFormatting>
  <conditionalFormatting sqref="G243:H243">
    <cfRule type="cellIs" dxfId="223" priority="223" stopIfTrue="1" operator="equal">
      <formula>"Indirect"</formula>
    </cfRule>
  </conditionalFormatting>
  <conditionalFormatting sqref="H243">
    <cfRule type="expression" dxfId="222" priority="220">
      <formula>$G243&lt;&gt;"Indirect"</formula>
    </cfRule>
  </conditionalFormatting>
  <conditionalFormatting sqref="I246">
    <cfRule type="expression" dxfId="221" priority="217" stopIfTrue="1">
      <formula>RIGHT($A246,5)="Total"</formula>
    </cfRule>
  </conditionalFormatting>
  <conditionalFormatting sqref="A251:G251">
    <cfRule type="expression" dxfId="220" priority="215" stopIfTrue="1">
      <formula>RIGHT($A251,5)="Total"</formula>
    </cfRule>
  </conditionalFormatting>
  <conditionalFormatting sqref="G251">
    <cfRule type="cellIs" dxfId="219" priority="216" stopIfTrue="1" operator="equal">
      <formula>"Indirect"</formula>
    </cfRule>
  </conditionalFormatting>
  <conditionalFormatting sqref="G251">
    <cfRule type="cellIs" dxfId="218" priority="214" stopIfTrue="1" operator="equal">
      <formula>"Non-Monetary"</formula>
    </cfRule>
  </conditionalFormatting>
  <conditionalFormatting sqref="A257:I258">
    <cfRule type="expression" dxfId="217" priority="213" stopIfTrue="1">
      <formula>RIGHT($A257,5)="Total"</formula>
    </cfRule>
  </conditionalFormatting>
  <conditionalFormatting sqref="H257:H258">
    <cfRule type="expression" dxfId="216" priority="211">
      <formula>$G257="indirect"</formula>
    </cfRule>
  </conditionalFormatting>
  <conditionalFormatting sqref="H257:H258">
    <cfRule type="expression" dxfId="215" priority="212">
      <formula>$G257&lt;&gt;"Indirect"</formula>
    </cfRule>
  </conditionalFormatting>
  <conditionalFormatting sqref="G257:H258">
    <cfRule type="cellIs" dxfId="214" priority="210" stopIfTrue="1" operator="equal">
      <formula>"Indirect"</formula>
    </cfRule>
  </conditionalFormatting>
  <conditionalFormatting sqref="G257:H258">
    <cfRule type="cellIs" dxfId="213" priority="209" stopIfTrue="1" operator="equal">
      <formula>"Non-Monetary"</formula>
    </cfRule>
  </conditionalFormatting>
  <conditionalFormatting sqref="A262:I263 A259:I260">
    <cfRule type="expression" dxfId="212" priority="208" stopIfTrue="1">
      <formula>RIGHT($A259,5)="Total"</formula>
    </cfRule>
  </conditionalFormatting>
  <conditionalFormatting sqref="H262:H263 H259:H260">
    <cfRule type="expression" dxfId="211" priority="206">
      <formula>$G259="indirect"</formula>
    </cfRule>
  </conditionalFormatting>
  <conditionalFormatting sqref="H262:H263 H259:H260">
    <cfRule type="expression" dxfId="210" priority="207">
      <formula>$G259&lt;&gt;"Indirect"</formula>
    </cfRule>
  </conditionalFormatting>
  <conditionalFormatting sqref="G259:H260 G262:H263">
    <cfRule type="cellIs" dxfId="209" priority="205" stopIfTrue="1" operator="equal">
      <formula>"Indirect"</formula>
    </cfRule>
  </conditionalFormatting>
  <conditionalFormatting sqref="G259:H260 G262:H263">
    <cfRule type="cellIs" dxfId="208" priority="204" stopIfTrue="1" operator="equal">
      <formula>"Non-Monetary"</formula>
    </cfRule>
  </conditionalFormatting>
  <conditionalFormatting sqref="H261">
    <cfRule type="expression" dxfId="207" priority="200">
      <formula>$G261&lt;&gt;"Indirect"</formula>
    </cfRule>
  </conditionalFormatting>
  <conditionalFormatting sqref="A261:I261">
    <cfRule type="expression" dxfId="206" priority="202" stopIfTrue="1">
      <formula>RIGHT($A261,5)="Total"</formula>
    </cfRule>
  </conditionalFormatting>
  <conditionalFormatting sqref="H261">
    <cfRule type="expression" dxfId="205" priority="199">
      <formula>$G261="indirect"</formula>
    </cfRule>
  </conditionalFormatting>
  <conditionalFormatting sqref="G261:H261">
    <cfRule type="cellIs" dxfId="204" priority="201" stopIfTrue="1" operator="equal">
      <formula>"Non-Monetary"</formula>
    </cfRule>
  </conditionalFormatting>
  <conditionalFormatting sqref="G261:H261">
    <cfRule type="cellIs" dxfId="203" priority="203" stopIfTrue="1" operator="equal">
      <formula>"Indirect"</formula>
    </cfRule>
  </conditionalFormatting>
  <conditionalFormatting sqref="C284:I285 A278:B285 H286:I286 C287:I288 G289:I289 A292:B293 C290:I293">
    <cfRule type="expression" dxfId="202" priority="198" stopIfTrue="1">
      <formula>RIGHT($A278,5)="Total"</formula>
    </cfRule>
  </conditionalFormatting>
  <conditionalFormatting sqref="A277:B277">
    <cfRule type="expression" dxfId="201" priority="193" stopIfTrue="1">
      <formula>RIGHT($A277,5)="Total"</formula>
    </cfRule>
  </conditionalFormatting>
  <conditionalFormatting sqref="A287:B287">
    <cfRule type="expression" dxfId="200" priority="190" stopIfTrue="1">
      <formula>RIGHT($A287,5)="Total"</formula>
    </cfRule>
  </conditionalFormatting>
  <conditionalFormatting sqref="H278:H286 H288:H293 H276 H264:H274">
    <cfRule type="expression" dxfId="199" priority="186">
      <formula>$G264="indirect"</formula>
    </cfRule>
  </conditionalFormatting>
  <conditionalFormatting sqref="H278:H286 H288:H293 H276 H264:H274">
    <cfRule type="expression" dxfId="198" priority="187">
      <formula>$G264&lt;&gt;"Indirect"</formula>
    </cfRule>
  </conditionalFormatting>
  <conditionalFormatting sqref="H286 G287:H293 G264:H285">
    <cfRule type="cellIs" dxfId="197" priority="185" stopIfTrue="1" operator="equal">
      <formula>"Indirect"</formula>
    </cfRule>
  </conditionalFormatting>
  <conditionalFormatting sqref="H286 G287:H293 G264:H285">
    <cfRule type="cellIs" dxfId="196" priority="184" stopIfTrue="1" operator="equal">
      <formula>"Non-Monetary"</formula>
    </cfRule>
  </conditionalFormatting>
  <conditionalFormatting sqref="A264:I267 A268 G268:I268 A269:I273 A275:B276 A274 C275:I283 G274:I274 A288:B288 A290:B291 A289">
    <cfRule type="expression" dxfId="195" priority="197" stopIfTrue="1">
      <formula>RIGHT($A264,5)="Total"</formula>
    </cfRule>
  </conditionalFormatting>
  <conditionalFormatting sqref="H275">
    <cfRule type="expression" dxfId="194" priority="196">
      <formula>$G275="indirect"</formula>
    </cfRule>
  </conditionalFormatting>
  <conditionalFormatting sqref="H275">
    <cfRule type="expression" dxfId="193" priority="195">
      <formula>$G275="indirect"</formula>
    </cfRule>
  </conditionalFormatting>
  <conditionalFormatting sqref="H275">
    <cfRule type="expression" dxfId="192" priority="194">
      <formula>$G275&lt;&gt;"Indirect"</formula>
    </cfRule>
  </conditionalFormatting>
  <conditionalFormatting sqref="H277">
    <cfRule type="expression" dxfId="191" priority="191">
      <formula>$G277="indirect"</formula>
    </cfRule>
  </conditionalFormatting>
  <conditionalFormatting sqref="H277">
    <cfRule type="expression" dxfId="190" priority="192">
      <formula>$G277&lt;&gt;"Indirect"</formula>
    </cfRule>
  </conditionalFormatting>
  <conditionalFormatting sqref="H287">
    <cfRule type="expression" dxfId="189" priority="188">
      <formula>$G287="indirect"</formula>
    </cfRule>
  </conditionalFormatting>
  <conditionalFormatting sqref="H287">
    <cfRule type="expression" dxfId="188" priority="189">
      <formula>$G287&lt;&gt;"Indirect"</formula>
    </cfRule>
  </conditionalFormatting>
  <conditionalFormatting sqref="A286:B286">
    <cfRule type="expression" dxfId="187" priority="182" stopIfTrue="1">
      <formula>RIGHT($A286,5)="Total"</formula>
    </cfRule>
  </conditionalFormatting>
  <conditionalFormatting sqref="G286">
    <cfRule type="cellIs" dxfId="186" priority="183" stopIfTrue="1" operator="equal">
      <formula>"Indirect"</formula>
    </cfRule>
  </conditionalFormatting>
  <conditionalFormatting sqref="C286:E286 G286">
    <cfRule type="expression" dxfId="185" priority="181" stopIfTrue="1">
      <formula>RIGHT($A286,5)="Total"</formula>
    </cfRule>
  </conditionalFormatting>
  <conditionalFormatting sqref="B268:F268">
    <cfRule type="expression" dxfId="184" priority="180" stopIfTrue="1">
      <formula>RIGHT($A268,5)="Total"</formula>
    </cfRule>
  </conditionalFormatting>
  <conditionalFormatting sqref="B274:F274">
    <cfRule type="expression" dxfId="183" priority="179" stopIfTrue="1">
      <formula>RIGHT($A274,5)="Total"</formula>
    </cfRule>
  </conditionalFormatting>
  <conditionalFormatting sqref="B289 D289:F289">
    <cfRule type="expression" dxfId="182" priority="178" stopIfTrue="1">
      <formula>RIGHT($A289,5)="Total"</formula>
    </cfRule>
  </conditionalFormatting>
  <conditionalFormatting sqref="C289">
    <cfRule type="expression" dxfId="181" priority="177" stopIfTrue="1">
      <formula>RIGHT($A289,5)="Total"</formula>
    </cfRule>
  </conditionalFormatting>
  <conditionalFormatting sqref="A299:I303 C294:I294 A298:B298 C296:I298">
    <cfRule type="expression" dxfId="180" priority="176" stopIfTrue="1">
      <formula>RIGHT($A294,5)="Total"</formula>
    </cfRule>
  </conditionalFormatting>
  <conditionalFormatting sqref="H298:H303">
    <cfRule type="expression" dxfId="179" priority="169">
      <formula>$G298="indirect"</formula>
    </cfRule>
  </conditionalFormatting>
  <conditionalFormatting sqref="H294 H298:H303">
    <cfRule type="expression" dxfId="178" priority="170">
      <formula>$G294&lt;&gt;"Indirect"</formula>
    </cfRule>
  </conditionalFormatting>
  <conditionalFormatting sqref="G296:H303 G294:H294">
    <cfRule type="cellIs" dxfId="177" priority="166" stopIfTrue="1" operator="equal">
      <formula>"Indirect"</formula>
    </cfRule>
  </conditionalFormatting>
  <conditionalFormatting sqref="G296:H303 G294:H294">
    <cfRule type="cellIs" dxfId="176" priority="165" stopIfTrue="1" operator="equal">
      <formula>"Non-Monetary"</formula>
    </cfRule>
  </conditionalFormatting>
  <conditionalFormatting sqref="A294:B294">
    <cfRule type="expression" dxfId="175" priority="175" stopIfTrue="1">
      <formula>RIGHT($A294,5)="Total"</formula>
    </cfRule>
  </conditionalFormatting>
  <conditionalFormatting sqref="H294">
    <cfRule type="expression" dxfId="174" priority="174">
      <formula>$G294="indirect"</formula>
    </cfRule>
  </conditionalFormatting>
  <conditionalFormatting sqref="A296:B297">
    <cfRule type="expression" dxfId="173" priority="173" stopIfTrue="1">
      <formula>RIGHT($A296,5)="Total"</formula>
    </cfRule>
  </conditionalFormatting>
  <conditionalFormatting sqref="H296:H297">
    <cfRule type="expression" dxfId="172" priority="171">
      <formula>$G296="indirect"</formula>
    </cfRule>
  </conditionalFormatting>
  <conditionalFormatting sqref="H296:H297">
    <cfRule type="expression" dxfId="171" priority="172">
      <formula>$G296&lt;&gt;"Indirect"</formula>
    </cfRule>
  </conditionalFormatting>
  <conditionalFormatting sqref="G302:H303">
    <cfRule type="cellIs" dxfId="170" priority="168" stopIfTrue="1" operator="equal">
      <formula>"Non-Monetary"</formula>
    </cfRule>
  </conditionalFormatting>
  <conditionalFormatting sqref="G302:H303">
    <cfRule type="cellIs" dxfId="169" priority="167" stopIfTrue="1" operator="equal">
      <formula>"Indirect"</formula>
    </cfRule>
  </conditionalFormatting>
  <conditionalFormatting sqref="A295:I295">
    <cfRule type="expression" dxfId="168" priority="163" stopIfTrue="1">
      <formula>RIGHT($A295,5)="Total"</formula>
    </cfRule>
  </conditionalFormatting>
  <conditionalFormatting sqref="H295">
    <cfRule type="expression" dxfId="167" priority="160">
      <formula>$G295="indirect"</formula>
    </cfRule>
  </conditionalFormatting>
  <conditionalFormatting sqref="G295:H295">
    <cfRule type="cellIs" dxfId="166" priority="162" stopIfTrue="1" operator="equal">
      <formula>"Non-Monetary"</formula>
    </cfRule>
  </conditionalFormatting>
  <conditionalFormatting sqref="G295:H295">
    <cfRule type="cellIs" dxfId="165" priority="164" stopIfTrue="1" operator="equal">
      <formula>"Indirect"</formula>
    </cfRule>
  </conditionalFormatting>
  <conditionalFormatting sqref="H295">
    <cfRule type="expression" dxfId="164" priority="161">
      <formula>$G295&lt;&gt;"Indirect"</formula>
    </cfRule>
  </conditionalFormatting>
  <conditionalFormatting sqref="A309:I309 H310:I310 A311:I311 A312 G312:I312 A313:I316">
    <cfRule type="expression" dxfId="163" priority="159" stopIfTrue="1">
      <formula>RIGHT($A309,5)="Total"</formula>
    </cfRule>
  </conditionalFormatting>
  <conditionalFormatting sqref="H309:H316 H307">
    <cfRule type="expression" dxfId="162" priority="154">
      <formula>$G307="indirect"</formula>
    </cfRule>
  </conditionalFormatting>
  <conditionalFormatting sqref="H309:H316 H307">
    <cfRule type="expression" dxfId="161" priority="155">
      <formula>$G307&lt;&gt;"Indirect"</formula>
    </cfRule>
  </conditionalFormatting>
  <conditionalFormatting sqref="G309:H309 H310 G311:H316">
    <cfRule type="cellIs" dxfId="160" priority="153" stopIfTrue="1" operator="equal">
      <formula>"Indirect"</formula>
    </cfRule>
  </conditionalFormatting>
  <conditionalFormatting sqref="G309:H309 H310 G311:H316">
    <cfRule type="cellIs" dxfId="159" priority="152" stopIfTrue="1" operator="equal">
      <formula>"Non-Monetary"</formula>
    </cfRule>
  </conditionalFormatting>
  <conditionalFormatting sqref="H304:H306">
    <cfRule type="expression" dxfId="158" priority="147">
      <formula>$G304="indirect"</formula>
    </cfRule>
  </conditionalFormatting>
  <conditionalFormatting sqref="G304:H306">
    <cfRule type="cellIs" dxfId="157" priority="149" stopIfTrue="1" operator="equal">
      <formula>"Non-Monetary"</formula>
    </cfRule>
  </conditionalFormatting>
  <conditionalFormatting sqref="G304:H306">
    <cfRule type="cellIs" dxfId="156" priority="151" stopIfTrue="1" operator="equal">
      <formula>"Indirect"</formula>
    </cfRule>
  </conditionalFormatting>
  <conditionalFormatting sqref="H304:H306">
    <cfRule type="expression" dxfId="155" priority="148">
      <formula>$G304&lt;&gt;"Indirect"</formula>
    </cfRule>
  </conditionalFormatting>
  <conditionalFormatting sqref="H308">
    <cfRule type="expression" dxfId="154" priority="142">
      <formula>$G308="indirect"</formula>
    </cfRule>
  </conditionalFormatting>
  <conditionalFormatting sqref="G308:H308">
    <cfRule type="cellIs" dxfId="153" priority="144" stopIfTrue="1" operator="equal">
      <formula>"Non-Monetary"</formula>
    </cfRule>
  </conditionalFormatting>
  <conditionalFormatting sqref="G308:H308">
    <cfRule type="cellIs" dxfId="152" priority="146" stopIfTrue="1" operator="equal">
      <formula>"Indirect"</formula>
    </cfRule>
  </conditionalFormatting>
  <conditionalFormatting sqref="H308">
    <cfRule type="expression" dxfId="151" priority="143">
      <formula>$G308&lt;&gt;"Indirect"</formula>
    </cfRule>
  </conditionalFormatting>
  <conditionalFormatting sqref="A307:I307">
    <cfRule type="expression" dxfId="150" priority="157" stopIfTrue="1">
      <formula>RIGHT($A307,5)="Total"</formula>
    </cfRule>
  </conditionalFormatting>
  <conditionalFormatting sqref="G307:H307">
    <cfRule type="cellIs" dxfId="149" priority="156" stopIfTrue="1" operator="equal">
      <formula>"Non-Monetary"</formula>
    </cfRule>
  </conditionalFormatting>
  <conditionalFormatting sqref="G307:H307">
    <cfRule type="cellIs" dxfId="148" priority="158" stopIfTrue="1" operator="equal">
      <formula>"Indirect"</formula>
    </cfRule>
  </conditionalFormatting>
  <conditionalFormatting sqref="A304:I304 A306:I306 A305 G305:I305">
    <cfRule type="expression" dxfId="147" priority="150" stopIfTrue="1">
      <formula>RIGHT($A304,5)="Total"</formula>
    </cfRule>
  </conditionalFormatting>
  <conditionalFormatting sqref="A308:I308">
    <cfRule type="expression" dxfId="146" priority="145" stopIfTrue="1">
      <formula>RIGHT($A308,5)="Total"</formula>
    </cfRule>
  </conditionalFormatting>
  <conditionalFormatting sqref="G310">
    <cfRule type="cellIs" dxfId="145" priority="141" stopIfTrue="1" operator="equal">
      <formula>"Indirect"</formula>
    </cfRule>
  </conditionalFormatting>
  <conditionalFormatting sqref="A310:G310">
    <cfRule type="expression" dxfId="144" priority="140" stopIfTrue="1">
      <formula>RIGHT($A310,5)="Total"</formula>
    </cfRule>
  </conditionalFormatting>
  <conditionalFormatting sqref="B305:F305">
    <cfRule type="expression" dxfId="143" priority="139" stopIfTrue="1">
      <formula>RIGHT($A305,5)="Total"</formula>
    </cfRule>
  </conditionalFormatting>
  <conditionalFormatting sqref="B312:F312">
    <cfRule type="expression" dxfId="142" priority="138" stopIfTrue="1">
      <formula>RIGHT($A312,5)="Total"</formula>
    </cfRule>
  </conditionalFormatting>
  <conditionalFormatting sqref="A327:I335 H338:I339 D340:E342 B336:I337 A336:A343 A317:I325 D344:E347 A345:C347 F345:I347">
    <cfRule type="expression" dxfId="141" priority="137" stopIfTrue="1">
      <formula>RIGHT($A317,5)="Total"</formula>
    </cfRule>
  </conditionalFormatting>
  <conditionalFormatting sqref="H317:H339 H341:H347">
    <cfRule type="expression" dxfId="140" priority="132">
      <formula>$G317="indirect"</formula>
    </cfRule>
  </conditionalFormatting>
  <conditionalFormatting sqref="H317:H339 H341:H347">
    <cfRule type="expression" dxfId="139" priority="133">
      <formula>$G317&lt;&gt;"Indirect"</formula>
    </cfRule>
  </conditionalFormatting>
  <conditionalFormatting sqref="H338:H339 G317:H337">
    <cfRule type="cellIs" dxfId="138" priority="126" stopIfTrue="1" operator="equal">
      <formula>"Indirect"</formula>
    </cfRule>
  </conditionalFormatting>
  <conditionalFormatting sqref="H338:H339 G317:H337">
    <cfRule type="cellIs" dxfId="137" priority="125" stopIfTrue="1" operator="equal">
      <formula>"Non-Monetary"</formula>
    </cfRule>
  </conditionalFormatting>
  <conditionalFormatting sqref="F326">
    <cfRule type="expression" dxfId="136" priority="124" stopIfTrue="1">
      <formula>RIGHT($A326,5)="Total"</formula>
    </cfRule>
  </conditionalFormatting>
  <conditionalFormatting sqref="G326:I326 A326:E326 A344:C345 F341:I342 B341:C342 F344:I345 G343:I343">
    <cfRule type="expression" dxfId="135" priority="135" stopIfTrue="1">
      <formula>RIGHT($A326,5)="Total"</formula>
    </cfRule>
  </conditionalFormatting>
  <conditionalFormatting sqref="G341:H345">
    <cfRule type="cellIs" dxfId="134" priority="134" stopIfTrue="1" operator="equal">
      <formula>"Non-Monetary"</formula>
    </cfRule>
  </conditionalFormatting>
  <conditionalFormatting sqref="G341:H345">
    <cfRule type="cellIs" dxfId="133" priority="136" stopIfTrue="1" operator="equal">
      <formula>"Indirect"</formula>
    </cfRule>
  </conditionalFormatting>
  <conditionalFormatting sqref="B340:C340 F340:I340">
    <cfRule type="expression" dxfId="132" priority="130" stopIfTrue="1">
      <formula>RIGHT($A340,5)="Total"</formula>
    </cfRule>
  </conditionalFormatting>
  <conditionalFormatting sqref="H340">
    <cfRule type="expression" dxfId="131" priority="127">
      <formula>$G340="indirect"</formula>
    </cfRule>
  </conditionalFormatting>
  <conditionalFormatting sqref="G340:H340">
    <cfRule type="cellIs" dxfId="130" priority="129" stopIfTrue="1" operator="equal">
      <formula>"Non-Monetary"</formula>
    </cfRule>
  </conditionalFormatting>
  <conditionalFormatting sqref="G340:H340">
    <cfRule type="cellIs" dxfId="129" priority="131" stopIfTrue="1" operator="equal">
      <formula>"Indirect"</formula>
    </cfRule>
  </conditionalFormatting>
  <conditionalFormatting sqref="H340">
    <cfRule type="expression" dxfId="128" priority="128">
      <formula>$G340&lt;&gt;"Indirect"</formula>
    </cfRule>
  </conditionalFormatting>
  <conditionalFormatting sqref="H346:H347">
    <cfRule type="cellIs" dxfId="127" priority="122" stopIfTrue="1" operator="equal">
      <formula>"Non-Monetary"</formula>
    </cfRule>
  </conditionalFormatting>
  <conditionalFormatting sqref="H346:H347">
    <cfRule type="cellIs" dxfId="126" priority="123" stopIfTrue="1" operator="equal">
      <formula>"Indirect"</formula>
    </cfRule>
  </conditionalFormatting>
  <conditionalFormatting sqref="B338:G339">
    <cfRule type="expression" dxfId="125" priority="120" stopIfTrue="1">
      <formula>RIGHT($A338,5)="Total"</formula>
    </cfRule>
  </conditionalFormatting>
  <conditionalFormatting sqref="G338:G339">
    <cfRule type="cellIs" dxfId="124" priority="121" stopIfTrue="1" operator="equal">
      <formula>"Indirect"</formula>
    </cfRule>
  </conditionalFormatting>
  <conditionalFormatting sqref="G345:H345">
    <cfRule type="cellIs" dxfId="123" priority="118" stopIfTrue="1" operator="equal">
      <formula>"Non-Monetary"</formula>
    </cfRule>
  </conditionalFormatting>
  <conditionalFormatting sqref="G345:H345">
    <cfRule type="cellIs" dxfId="122" priority="119" stopIfTrue="1" operator="equal">
      <formula>"Indirect"</formula>
    </cfRule>
  </conditionalFormatting>
  <conditionalFormatting sqref="G346:G347">
    <cfRule type="cellIs" dxfId="121" priority="117" stopIfTrue="1" operator="equal">
      <formula>"Indirect"</formula>
    </cfRule>
  </conditionalFormatting>
  <conditionalFormatting sqref="D343:E343">
    <cfRule type="expression" dxfId="120" priority="116" stopIfTrue="1">
      <formula>RIGHT($A343,5)="Total"</formula>
    </cfRule>
  </conditionalFormatting>
  <conditionalFormatting sqref="F343 B343:C343">
    <cfRule type="expression" dxfId="119" priority="115" stopIfTrue="1">
      <formula>RIGHT($A343,5)="Total"</formula>
    </cfRule>
  </conditionalFormatting>
  <conditionalFormatting sqref="A348:I352">
    <cfRule type="expression" dxfId="118" priority="114" stopIfTrue="1">
      <formula>RIGHT($A348,5)="Total"</formula>
    </cfRule>
  </conditionalFormatting>
  <conditionalFormatting sqref="H348:H352">
    <cfRule type="expression" dxfId="117" priority="110">
      <formula>$G348="indirect"</formula>
    </cfRule>
  </conditionalFormatting>
  <conditionalFormatting sqref="H348:H352">
    <cfRule type="expression" dxfId="116" priority="111">
      <formula>$G348&lt;&gt;"Indirect"</formula>
    </cfRule>
  </conditionalFormatting>
  <conditionalFormatting sqref="H348:H350">
    <cfRule type="cellIs" dxfId="115" priority="109" stopIfTrue="1" operator="equal">
      <formula>"Indirect"</formula>
    </cfRule>
  </conditionalFormatting>
  <conditionalFormatting sqref="H348:H350">
    <cfRule type="cellIs" dxfId="114" priority="108" stopIfTrue="1" operator="equal">
      <formula>"Non-Monetary"</formula>
    </cfRule>
  </conditionalFormatting>
  <conditionalFormatting sqref="H351:H352">
    <cfRule type="cellIs" dxfId="113" priority="112" stopIfTrue="1" operator="equal">
      <formula>"Non-Monetary"</formula>
    </cfRule>
  </conditionalFormatting>
  <conditionalFormatting sqref="H351:H352">
    <cfRule type="cellIs" dxfId="112" priority="113" stopIfTrue="1" operator="equal">
      <formula>"Indirect"</formula>
    </cfRule>
  </conditionalFormatting>
  <conditionalFormatting sqref="G348:G349 G351:G352">
    <cfRule type="cellIs" dxfId="111" priority="107" stopIfTrue="1" operator="equal">
      <formula>"Indirect"</formula>
    </cfRule>
  </conditionalFormatting>
  <conditionalFormatting sqref="G350">
    <cfRule type="cellIs" dxfId="110" priority="106" stopIfTrue="1" operator="equal">
      <formula>"Indirect"</formula>
    </cfRule>
  </conditionalFormatting>
  <conditionalFormatting sqref="A356:I358 A355:D355 F355:I355 A353:I354">
    <cfRule type="expression" dxfId="109" priority="105" stopIfTrue="1">
      <formula>RIGHT($A353,5)="Total"</formula>
    </cfRule>
  </conditionalFormatting>
  <conditionalFormatting sqref="H353:H358">
    <cfRule type="expression" dxfId="108" priority="103">
      <formula>$G353="indirect"</formula>
    </cfRule>
  </conditionalFormatting>
  <conditionalFormatting sqref="H353:H358">
    <cfRule type="expression" dxfId="107" priority="104">
      <formula>$G353&lt;&gt;"Indirect"</formula>
    </cfRule>
  </conditionalFormatting>
  <conditionalFormatting sqref="G353:H358">
    <cfRule type="cellIs" dxfId="106" priority="102" stopIfTrue="1" operator="equal">
      <formula>"Indirect"</formula>
    </cfRule>
  </conditionalFormatting>
  <conditionalFormatting sqref="G353:H358">
    <cfRule type="cellIs" dxfId="105" priority="101" stopIfTrue="1" operator="equal">
      <formula>"Non-Monetary"</formula>
    </cfRule>
  </conditionalFormatting>
  <conditionalFormatting sqref="E355">
    <cfRule type="expression" dxfId="104" priority="100" stopIfTrue="1">
      <formula>RIGHT($A355,5)="Total"</formula>
    </cfRule>
  </conditionalFormatting>
  <conditionalFormatting sqref="A359:I360">
    <cfRule type="expression" dxfId="103" priority="99" stopIfTrue="1">
      <formula>RIGHT($A359,5)="Total"</formula>
    </cfRule>
  </conditionalFormatting>
  <conditionalFormatting sqref="H359:H360">
    <cfRule type="expression" dxfId="102" priority="97">
      <formula>$G359="indirect"</formula>
    </cfRule>
  </conditionalFormatting>
  <conditionalFormatting sqref="H359:H360">
    <cfRule type="expression" dxfId="101" priority="98">
      <formula>$G359&lt;&gt;"Indirect"</formula>
    </cfRule>
  </conditionalFormatting>
  <conditionalFormatting sqref="G359:H360">
    <cfRule type="cellIs" dxfId="100" priority="96" stopIfTrue="1" operator="equal">
      <formula>"Indirect"</formula>
    </cfRule>
  </conditionalFormatting>
  <conditionalFormatting sqref="G359:H360">
    <cfRule type="cellIs" dxfId="99" priority="95" stopIfTrue="1" operator="equal">
      <formula>"Non-Monetary"</formula>
    </cfRule>
  </conditionalFormatting>
  <conditionalFormatting sqref="A361:I363">
    <cfRule type="expression" dxfId="98" priority="94" stopIfTrue="1">
      <formula>RIGHT($A361,5)="Total"</formula>
    </cfRule>
  </conditionalFormatting>
  <conditionalFormatting sqref="H361:H363">
    <cfRule type="expression" dxfId="97" priority="92">
      <formula>$G361="indirect"</formula>
    </cfRule>
  </conditionalFormatting>
  <conditionalFormatting sqref="H361:H363">
    <cfRule type="expression" dxfId="96" priority="93">
      <formula>$G361&lt;&gt;"Indirect"</formula>
    </cfRule>
  </conditionalFormatting>
  <conditionalFormatting sqref="G361:H363">
    <cfRule type="cellIs" dxfId="95" priority="91" stopIfTrue="1" operator="equal">
      <formula>"Indirect"</formula>
    </cfRule>
  </conditionalFormatting>
  <conditionalFormatting sqref="G361:H363">
    <cfRule type="cellIs" dxfId="94" priority="90" stopIfTrue="1" operator="equal">
      <formula>"Non-Monetary"</formula>
    </cfRule>
  </conditionalFormatting>
  <conditionalFormatting sqref="H379:I380 A381:I386 A388:I391 A387:D387 F387:I387 A378:I378 A377:D377 F377:I377 A364:I376">
    <cfRule type="expression" dxfId="93" priority="89" stopIfTrue="1">
      <formula>RIGHT($A364,5)="Total"</formula>
    </cfRule>
  </conditionalFormatting>
  <conditionalFormatting sqref="H364:H391">
    <cfRule type="expression" dxfId="92" priority="87">
      <formula>$G364="indirect"</formula>
    </cfRule>
  </conditionalFormatting>
  <conditionalFormatting sqref="H364:H391">
    <cfRule type="expression" dxfId="91" priority="88">
      <formula>$G364&lt;&gt;"Indirect"</formula>
    </cfRule>
  </conditionalFormatting>
  <conditionalFormatting sqref="H379:H380 G381:H391 G364:H378">
    <cfRule type="cellIs" dxfId="90" priority="86" stopIfTrue="1" operator="equal">
      <formula>"Indirect"</formula>
    </cfRule>
  </conditionalFormatting>
  <conditionalFormatting sqref="H379:H380 G381:H391 G364:H378">
    <cfRule type="cellIs" dxfId="89" priority="85" stopIfTrue="1" operator="equal">
      <formula>"Non-Monetary"</formula>
    </cfRule>
  </conditionalFormatting>
  <conditionalFormatting sqref="A379:E379 G379 A380:G380">
    <cfRule type="expression" dxfId="88" priority="83" stopIfTrue="1">
      <formula>RIGHT($A379,5)="Total"</formula>
    </cfRule>
  </conditionalFormatting>
  <conditionalFormatting sqref="G379:G380">
    <cfRule type="cellIs" dxfId="87" priority="84" stopIfTrue="1" operator="equal">
      <formula>"Indirect"</formula>
    </cfRule>
  </conditionalFormatting>
  <conditionalFormatting sqref="F379">
    <cfRule type="expression" dxfId="86" priority="82" stopIfTrue="1">
      <formula>RIGHT($A379,5)="Total"</formula>
    </cfRule>
  </conditionalFormatting>
  <conditionalFormatting sqref="E387">
    <cfRule type="expression" dxfId="85" priority="81" stopIfTrue="1">
      <formula>RIGHT($A387,5)="Total"</formula>
    </cfRule>
  </conditionalFormatting>
  <conditionalFormatting sqref="E377">
    <cfRule type="expression" dxfId="84" priority="80" stopIfTrue="1">
      <formula>RIGHT($A377,5)="Total"</formula>
    </cfRule>
  </conditionalFormatting>
  <conditionalFormatting sqref="B8">
    <cfRule type="expression" dxfId="83" priority="79" stopIfTrue="1">
      <formula>RIGHT($A8,5)="Total"</formula>
    </cfRule>
  </conditionalFormatting>
  <conditionalFormatting sqref="I8">
    <cfRule type="expression" dxfId="82" priority="78" stopIfTrue="1">
      <formula>RIGHT($A8,5)="Total"</formula>
    </cfRule>
  </conditionalFormatting>
  <conditionalFormatting sqref="P8">
    <cfRule type="expression" dxfId="81" priority="77" stopIfTrue="1">
      <formula>RIGHT($A8,5)="Total"</formula>
    </cfRule>
  </conditionalFormatting>
  <conditionalFormatting sqref="J43:J44 J20:J23 J383:J386 J18 J257:J259 J88:J89 J75:J81 J200:J208 J264:J267 J294:J313 J315:J356 J359:J381 J246:J253 J119:J194 K23:O23 K44:O44 K89:O89 K258:O258 K303:O303 K316:O316 K347:O347 K352:O352 K360:O360 K363:O363">
    <cfRule type="expression" dxfId="73" priority="74" stopIfTrue="1">
      <formula>RIGHT($A18,5)="Total"</formula>
    </cfRule>
  </conditionalFormatting>
  <conditionalFormatting sqref="J19">
    <cfRule type="expression" dxfId="72" priority="73" stopIfTrue="1">
      <formula>RIGHT($A19,5)="Total"</formula>
    </cfRule>
  </conditionalFormatting>
  <conditionalFormatting sqref="J382">
    <cfRule type="expression" dxfId="71" priority="72" stopIfTrue="1">
      <formula>RIGHT($A382,5)="Total"</formula>
    </cfRule>
  </conditionalFormatting>
  <conditionalFormatting sqref="J40:J42 K42:O42">
    <cfRule type="expression" dxfId="70" priority="71" stopIfTrue="1">
      <formula>RIGHT($A40,5)="Total"</formula>
    </cfRule>
  </conditionalFormatting>
  <conditionalFormatting sqref="J24:J31">
    <cfRule type="expression" dxfId="69" priority="67" stopIfTrue="1">
      <formula>RIGHT($A24,5)="Total"</formula>
    </cfRule>
  </conditionalFormatting>
  <conditionalFormatting sqref="J260:J261">
    <cfRule type="expression" dxfId="68" priority="70" stopIfTrue="1">
      <formula>RIGHT($A260,5)="Total"</formula>
    </cfRule>
  </conditionalFormatting>
  <conditionalFormatting sqref="J262:J263 K263:O263">
    <cfRule type="expression" dxfId="67" priority="69" stopIfTrue="1">
      <formula>RIGHT($A262,5)="Total"</formula>
    </cfRule>
  </conditionalFormatting>
  <conditionalFormatting sqref="J102">
    <cfRule type="expression" dxfId="66" priority="59" stopIfTrue="1">
      <formula>RIGHT($A102,5)="Total"</formula>
    </cfRule>
  </conditionalFormatting>
  <conditionalFormatting sqref="J45:J52 K52:O52">
    <cfRule type="expression" dxfId="65" priority="68" stopIfTrue="1">
      <formula>RIGHT($A45,5)="Total"</formula>
    </cfRule>
  </conditionalFormatting>
  <conditionalFormatting sqref="J109">
    <cfRule type="expression" dxfId="64" priority="56" stopIfTrue="1">
      <formula>RIGHT($A109,5)="Total"</formula>
    </cfRule>
  </conditionalFormatting>
  <conditionalFormatting sqref="J163">
    <cfRule type="expression" dxfId="63" priority="49" stopIfTrue="1">
      <formula>RIGHT($A163,5)="Total"</formula>
    </cfRule>
  </conditionalFormatting>
  <conditionalFormatting sqref="J195:J199">
    <cfRule type="expression" dxfId="62" priority="45" stopIfTrue="1">
      <formula>RIGHT($A195,5)="Total"</formula>
    </cfRule>
  </conditionalFormatting>
  <conditionalFormatting sqref="J203">
    <cfRule type="expression" dxfId="61" priority="44" stopIfTrue="1">
      <formula>RIGHT($A203,5)="Total"</formula>
    </cfRule>
  </conditionalFormatting>
  <conditionalFormatting sqref="J63">
    <cfRule type="expression" dxfId="60" priority="35" stopIfTrue="1">
      <formula>RIGHT($A63,5)="Total"</formula>
    </cfRule>
  </conditionalFormatting>
  <conditionalFormatting sqref="J74">
    <cfRule type="expression" dxfId="59" priority="29" stopIfTrue="1">
      <formula>RIGHT($A74,5)="Total"</formula>
    </cfRule>
  </conditionalFormatting>
  <conditionalFormatting sqref="J33:J34">
    <cfRule type="expression" dxfId="58" priority="66" stopIfTrue="1">
      <formula>RIGHT($A33,5)="Total"</formula>
    </cfRule>
  </conditionalFormatting>
  <conditionalFormatting sqref="J35:J36">
    <cfRule type="expression" dxfId="57" priority="65" stopIfTrue="1">
      <formula>RIGHT($A35,5)="Total"</formula>
    </cfRule>
  </conditionalFormatting>
  <conditionalFormatting sqref="J32">
    <cfRule type="expression" dxfId="56" priority="64" stopIfTrue="1">
      <formula>RIGHT($A32,5)="Total"</formula>
    </cfRule>
  </conditionalFormatting>
  <conditionalFormatting sqref="J37:J39 K39:O39">
    <cfRule type="expression" dxfId="55" priority="63" stopIfTrue="1">
      <formula>RIGHT($A37,5)="Total"</formula>
    </cfRule>
  </conditionalFormatting>
  <conditionalFormatting sqref="J90:J91 K91:O91">
    <cfRule type="expression" dxfId="54" priority="62" stopIfTrue="1">
      <formula>RIGHT($A90,5)="Total"</formula>
    </cfRule>
  </conditionalFormatting>
  <conditionalFormatting sqref="J92:J101">
    <cfRule type="expression" dxfId="53" priority="61" stopIfTrue="1">
      <formula>RIGHT($A92,5)="Total"</formula>
    </cfRule>
  </conditionalFormatting>
  <conditionalFormatting sqref="J99">
    <cfRule type="expression" dxfId="52" priority="60" stopIfTrue="1">
      <formula>RIGHT($A99,5)="Total"</formula>
    </cfRule>
  </conditionalFormatting>
  <conditionalFormatting sqref="J103">
    <cfRule type="expression" dxfId="51" priority="58" stopIfTrue="1">
      <formula>RIGHT($A103,5)="Total"</formula>
    </cfRule>
  </conditionalFormatting>
  <conditionalFormatting sqref="J104:J111">
    <cfRule type="expression" dxfId="50" priority="57" stopIfTrue="1">
      <formula>RIGHT($A104,5)="Total"</formula>
    </cfRule>
  </conditionalFormatting>
  <conditionalFormatting sqref="J112:J114">
    <cfRule type="expression" dxfId="49" priority="55" stopIfTrue="1">
      <formula>RIGHT($A112,5)="Total"</formula>
    </cfRule>
  </conditionalFormatting>
  <conditionalFormatting sqref="J115:J118">
    <cfRule type="expression" dxfId="48" priority="54" stopIfTrue="1">
      <formula>RIGHT($A115,5)="Total"</formula>
    </cfRule>
  </conditionalFormatting>
  <conditionalFormatting sqref="J130">
    <cfRule type="expression" dxfId="47" priority="53" stopIfTrue="1">
      <formula>RIGHT($A130,5)="Total"</formula>
    </cfRule>
  </conditionalFormatting>
  <conditionalFormatting sqref="J145">
    <cfRule type="expression" dxfId="46" priority="52" stopIfTrue="1">
      <formula>RIGHT($A145,5)="Total"</formula>
    </cfRule>
  </conditionalFormatting>
  <conditionalFormatting sqref="J138">
    <cfRule type="expression" dxfId="45" priority="51" stopIfTrue="1">
      <formula>RIGHT($A138,5)="Total"</formula>
    </cfRule>
  </conditionalFormatting>
  <conditionalFormatting sqref="J149">
    <cfRule type="expression" dxfId="44" priority="50" stopIfTrue="1">
      <formula>RIGHT($A149,5)="Total"</formula>
    </cfRule>
  </conditionalFormatting>
  <conditionalFormatting sqref="J184">
    <cfRule type="expression" dxfId="43" priority="48" stopIfTrue="1">
      <formula>RIGHT($A184,5)="Total"</formula>
    </cfRule>
  </conditionalFormatting>
  <conditionalFormatting sqref="J174:J175">
    <cfRule type="expression" dxfId="42" priority="47" stopIfTrue="1">
      <formula>RIGHT($A174,5)="Total"</formula>
    </cfRule>
  </conditionalFormatting>
  <conditionalFormatting sqref="J172">
    <cfRule type="expression" dxfId="41" priority="46" stopIfTrue="1">
      <formula>RIGHT($A172,5)="Total"</formula>
    </cfRule>
  </conditionalFormatting>
  <conditionalFormatting sqref="J209:J233 K233:O233">
    <cfRule type="expression" dxfId="40" priority="43" stopIfTrue="1">
      <formula>RIGHT($A209,5)="Total"</formula>
    </cfRule>
  </conditionalFormatting>
  <conditionalFormatting sqref="J212:J213">
    <cfRule type="expression" dxfId="39" priority="42" stopIfTrue="1">
      <formula>RIGHT($A212,5)="Total"</formula>
    </cfRule>
  </conditionalFormatting>
  <conditionalFormatting sqref="J219">
    <cfRule type="expression" dxfId="38" priority="41" stopIfTrue="1">
      <formula>RIGHT($A219,5)="Total"</formula>
    </cfRule>
  </conditionalFormatting>
  <conditionalFormatting sqref="J223">
    <cfRule type="expression" dxfId="37" priority="40" stopIfTrue="1">
      <formula>RIGHT($A223,5)="Total"</formula>
    </cfRule>
  </conditionalFormatting>
  <conditionalFormatting sqref="J222:J227">
    <cfRule type="expression" dxfId="36" priority="39" stopIfTrue="1">
      <formula>RIGHT($A222,5)="Total"</formula>
    </cfRule>
  </conditionalFormatting>
  <conditionalFormatting sqref="J53:J55 J57:J59 J61:J62 J64:J65">
    <cfRule type="expression" dxfId="35" priority="38" stopIfTrue="1">
      <formula>RIGHT($A53,5)="Total"</formula>
    </cfRule>
  </conditionalFormatting>
  <conditionalFormatting sqref="J56">
    <cfRule type="expression" dxfId="34" priority="37" stopIfTrue="1">
      <formula>RIGHT($A56,5)="Total"</formula>
    </cfRule>
  </conditionalFormatting>
  <conditionalFormatting sqref="J60">
    <cfRule type="expression" dxfId="33" priority="36" stopIfTrue="1">
      <formula>RIGHT($A60,5)="Total"</formula>
    </cfRule>
  </conditionalFormatting>
  <conditionalFormatting sqref="J66:J67">
    <cfRule type="expression" dxfId="32" priority="34" stopIfTrue="1">
      <formula>RIGHT($A66,5)="Total"</formula>
    </cfRule>
  </conditionalFormatting>
  <conditionalFormatting sqref="J70:J73 J68">
    <cfRule type="expression" dxfId="31" priority="33" stopIfTrue="1">
      <formula>RIGHT($A68,5)="Total"</formula>
    </cfRule>
  </conditionalFormatting>
  <conditionalFormatting sqref="J79">
    <cfRule type="expression" dxfId="30" priority="32" stopIfTrue="1">
      <formula>RIGHT($A79,5)="Total"</formula>
    </cfRule>
  </conditionalFormatting>
  <conditionalFormatting sqref="J81">
    <cfRule type="expression" dxfId="29" priority="31" stopIfTrue="1">
      <formula>RIGHT($A81,5)="Total"</formula>
    </cfRule>
  </conditionalFormatting>
  <conditionalFormatting sqref="J69">
    <cfRule type="expression" dxfId="28" priority="30" stopIfTrue="1">
      <formula>RIGHT($A69,5)="Total"</formula>
    </cfRule>
  </conditionalFormatting>
  <conditionalFormatting sqref="J82 J84">
    <cfRule type="expression" dxfId="27" priority="28" stopIfTrue="1">
      <formula>RIGHT($A82,5)="Total"</formula>
    </cfRule>
  </conditionalFormatting>
  <conditionalFormatting sqref="J82 J84">
    <cfRule type="expression" dxfId="26" priority="27" stopIfTrue="1">
      <formula>RIGHT($A82,5)="Total"</formula>
    </cfRule>
  </conditionalFormatting>
  <conditionalFormatting sqref="J84">
    <cfRule type="expression" dxfId="25" priority="26" stopIfTrue="1">
      <formula>RIGHT($A84,5)="Total"</formula>
    </cfRule>
  </conditionalFormatting>
  <conditionalFormatting sqref="J83">
    <cfRule type="expression" dxfId="24" priority="25" stopIfTrue="1">
      <formula>RIGHT($A83,5)="Total"</formula>
    </cfRule>
  </conditionalFormatting>
  <conditionalFormatting sqref="J83">
    <cfRule type="expression" dxfId="23" priority="24" stopIfTrue="1">
      <formula>RIGHT($A83,5)="Total"</formula>
    </cfRule>
  </conditionalFormatting>
  <conditionalFormatting sqref="J83">
    <cfRule type="expression" dxfId="22" priority="23" stopIfTrue="1">
      <formula>RIGHT($A83,5)="Total"</formula>
    </cfRule>
  </conditionalFormatting>
  <conditionalFormatting sqref="J85:J87 K87:O87">
    <cfRule type="expression" dxfId="21" priority="22" stopIfTrue="1">
      <formula>RIGHT($A85,5)="Total"</formula>
    </cfRule>
  </conditionalFormatting>
  <conditionalFormatting sqref="J268:J273">
    <cfRule type="expression" dxfId="20" priority="21" stopIfTrue="1">
      <formula>RIGHT($A268,5)="Total"</formula>
    </cfRule>
  </conditionalFormatting>
  <conditionalFormatting sqref="J284">
    <cfRule type="expression" dxfId="19" priority="19" stopIfTrue="1">
      <formula>RIGHT($A284,5)="Total"</formula>
    </cfRule>
  </conditionalFormatting>
  <conditionalFormatting sqref="J11:J12">
    <cfRule type="expression" dxfId="18" priority="16" stopIfTrue="1">
      <formula>RIGHT($A11,5)="Total"</formula>
    </cfRule>
  </conditionalFormatting>
  <conditionalFormatting sqref="J274:J283 J285:J288">
    <cfRule type="expression" dxfId="17" priority="20" stopIfTrue="1">
      <formula>RIGHT($A274,5)="Total"</formula>
    </cfRule>
  </conditionalFormatting>
  <conditionalFormatting sqref="J289:J293">
    <cfRule type="expression" dxfId="16" priority="18" stopIfTrue="1">
      <formula>RIGHT($A289,5)="Total"</formula>
    </cfRule>
  </conditionalFormatting>
  <conditionalFormatting sqref="J9:J10">
    <cfRule type="expression" dxfId="15" priority="17" stopIfTrue="1">
      <formula>RIGHT($A9,5)="Total"</formula>
    </cfRule>
  </conditionalFormatting>
  <conditionalFormatting sqref="J13:J17 K17:O17">
    <cfRule type="expression" dxfId="14" priority="15" stopIfTrue="1">
      <formula>RIGHT($A13,5)="Total"</formula>
    </cfRule>
  </conditionalFormatting>
  <conditionalFormatting sqref="J388:J390 K390:O390">
    <cfRule type="expression" dxfId="13" priority="14" stopIfTrue="1">
      <formula>RIGHT($A388,5)="Total"</formula>
    </cfRule>
  </conditionalFormatting>
  <conditionalFormatting sqref="J387">
    <cfRule type="expression" dxfId="12" priority="13" stopIfTrue="1">
      <formula>RIGHT($A387,5)="Total"</formula>
    </cfRule>
  </conditionalFormatting>
  <conditionalFormatting sqref="J357:J358 K358:O358">
    <cfRule type="expression" dxfId="11" priority="12" stopIfTrue="1">
      <formula>RIGHT($A357,5)="Total"</formula>
    </cfRule>
  </conditionalFormatting>
  <conditionalFormatting sqref="J234:J235">
    <cfRule type="expression" dxfId="10" priority="11" stopIfTrue="1">
      <formula>RIGHT($A234,5)="Total"</formula>
    </cfRule>
  </conditionalFormatting>
  <conditionalFormatting sqref="J236:J237 K237:O237">
    <cfRule type="expression" dxfId="9" priority="10" stopIfTrue="1">
      <formula>RIGHT($A236,5)="Total"</formula>
    </cfRule>
  </conditionalFormatting>
  <conditionalFormatting sqref="J254">
    <cfRule type="expression" dxfId="8" priority="7" stopIfTrue="1">
      <formula>RIGHT($A254,5)="Total"</formula>
    </cfRule>
  </conditionalFormatting>
  <conditionalFormatting sqref="J255:J256 J240:J244 K256:O256">
    <cfRule type="expression" dxfId="7" priority="9" stopIfTrue="1">
      <formula>RIGHT($A240,5)="Total"</formula>
    </cfRule>
  </conditionalFormatting>
  <conditionalFormatting sqref="J245">
    <cfRule type="expression" dxfId="6" priority="8" stopIfTrue="1">
      <formula>RIGHT($A245,5)="Total"</formula>
    </cfRule>
  </conditionalFormatting>
  <conditionalFormatting sqref="J239">
    <cfRule type="expression" dxfId="5" priority="6" stopIfTrue="1">
      <formula>RIGHT($A239,5)="Total"</formula>
    </cfRule>
  </conditionalFormatting>
  <conditionalFormatting sqref="J238">
    <cfRule type="expression" dxfId="4" priority="5" stopIfTrue="1">
      <formula>RIGHT($A238,5)="Total"</formula>
    </cfRule>
  </conditionalFormatting>
  <conditionalFormatting sqref="J6:J8 K8:O8">
    <cfRule type="expression" dxfId="3" priority="4" stopIfTrue="1">
      <formula>RIGHT($A6,5)="Total"</formula>
    </cfRule>
  </conditionalFormatting>
  <conditionalFormatting sqref="J314">
    <cfRule type="expression" dxfId="2" priority="2" stopIfTrue="1">
      <formula>RIGHT($A314,5)="Total"</formula>
    </cfRule>
  </conditionalFormatting>
  <conditionalFormatting sqref="J314">
    <cfRule type="expression" dxfId="1" priority="3" stopIfTrue="1">
      <formula>RIGHT($A314,5)="Total"</formula>
    </cfRule>
  </conditionalFormatting>
  <conditionalFormatting sqref="D8:G8">
    <cfRule type="expression" dxfId="0" priority="1" stopIfTrue="1">
      <formula>RIGHT($A8,5)="Total"</formula>
    </cfRule>
  </conditionalFormatting>
  <dataValidations count="1">
    <dataValidation type="list" allowBlank="1" showInputMessage="1" showErrorMessage="1" errorTitle="Data Error" error="Please select from list." promptTitle="Award Type" prompt="Enter the type of award:_x000a_Direct - Award directly from Federal government_x000a_Indirect - Award passed through a non-federal entity_x000a_Non-Monetary - Non-cash award" sqref="G410:G428 G257 G238:G254 G9:G16 G18:G22 G24:G38 G40:G41 G43 G45:G51 G53:G86 G88 G90 G92:G232 G234:G236 G260:G262 G264:G292 G294:G302 G304:G315 G317:G346 G348:G351 G353:G357 G359 G361:G362 G364:G380" xr:uid="{00000000-0002-0000-0000-000000000000}">
      <formula1>Award_Type</formula1>
    </dataValidation>
  </dataValidations>
  <pageMargins left="0.33" right="0.2" top="0.27" bottom="0.43" header="0.17" footer="0.17"/>
  <pageSetup paperSize="5" scale="55" fitToHeight="11" orientation="landscape" cellComments="asDisplayed" r:id="rId1"/>
  <headerFooter alignWithMargins="0">
    <oddFooter>&amp;C&amp;9Page &amp;P of &amp;N&amp;R&amp;8&amp;D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6"/>
  <sheetViews>
    <sheetView workbookViewId="0">
      <selection activeCell="F55" sqref="F55"/>
    </sheetView>
  </sheetViews>
  <sheetFormatPr defaultRowHeight="13.2" x14ac:dyDescent="0.25"/>
  <cols>
    <col min="1" max="1" width="4" style="68" customWidth="1"/>
    <col min="2" max="2" width="9.6640625" style="69" customWidth="1"/>
    <col min="3" max="3" width="1" style="69" customWidth="1"/>
    <col min="4" max="4" width="40.5546875" style="69" customWidth="1"/>
    <col min="5" max="5" width="6" style="69" customWidth="1"/>
    <col min="6" max="6" width="17" style="69" customWidth="1"/>
    <col min="7" max="7" width="8.44140625" style="69" customWidth="1"/>
    <col min="8" max="8" width="16" style="69" customWidth="1"/>
    <col min="9" max="10" width="9.109375" style="69"/>
    <col min="11" max="11" width="8.88671875" style="69" customWidth="1"/>
    <col min="12" max="257" width="9.109375" style="69"/>
    <col min="258" max="258" width="3.109375" style="69" customWidth="1"/>
    <col min="259" max="259" width="9.6640625" style="69" customWidth="1"/>
    <col min="260" max="260" width="40.5546875" style="69" customWidth="1"/>
    <col min="261" max="261" width="6" style="69" customWidth="1"/>
    <col min="262" max="262" width="17" style="69" customWidth="1"/>
    <col min="263" max="263" width="7.33203125" style="69" customWidth="1"/>
    <col min="264" max="264" width="16" style="69" customWidth="1"/>
    <col min="265" max="266" width="9.109375" style="69"/>
    <col min="267" max="267" width="8.88671875" style="69" customWidth="1"/>
    <col min="268" max="513" width="9.109375" style="69"/>
    <col min="514" max="514" width="3.109375" style="69" customWidth="1"/>
    <col min="515" max="515" width="9.6640625" style="69" customWidth="1"/>
    <col min="516" max="516" width="40.5546875" style="69" customWidth="1"/>
    <col min="517" max="517" width="6" style="69" customWidth="1"/>
    <col min="518" max="518" width="17" style="69" customWidth="1"/>
    <col min="519" max="519" width="7.33203125" style="69" customWidth="1"/>
    <col min="520" max="520" width="16" style="69" customWidth="1"/>
    <col min="521" max="522" width="9.109375" style="69"/>
    <col min="523" max="523" width="8.88671875" style="69" customWidth="1"/>
    <col min="524" max="769" width="9.109375" style="69"/>
    <col min="770" max="770" width="3.109375" style="69" customWidth="1"/>
    <col min="771" max="771" width="9.6640625" style="69" customWidth="1"/>
    <col min="772" max="772" width="40.5546875" style="69" customWidth="1"/>
    <col min="773" max="773" width="6" style="69" customWidth="1"/>
    <col min="774" max="774" width="17" style="69" customWidth="1"/>
    <col min="775" max="775" width="7.33203125" style="69" customWidth="1"/>
    <col min="776" max="776" width="16" style="69" customWidth="1"/>
    <col min="777" max="778" width="9.109375" style="69"/>
    <col min="779" max="779" width="8.88671875" style="69" customWidth="1"/>
    <col min="780" max="1025" width="9.109375" style="69"/>
    <col min="1026" max="1026" width="3.109375" style="69" customWidth="1"/>
    <col min="1027" max="1027" width="9.6640625" style="69" customWidth="1"/>
    <col min="1028" max="1028" width="40.5546875" style="69" customWidth="1"/>
    <col min="1029" max="1029" width="6" style="69" customWidth="1"/>
    <col min="1030" max="1030" width="17" style="69" customWidth="1"/>
    <col min="1031" max="1031" width="7.33203125" style="69" customWidth="1"/>
    <col min="1032" max="1032" width="16" style="69" customWidth="1"/>
    <col min="1033" max="1034" width="9.109375" style="69"/>
    <col min="1035" max="1035" width="8.88671875" style="69" customWidth="1"/>
    <col min="1036" max="1281" width="9.109375" style="69"/>
    <col min="1282" max="1282" width="3.109375" style="69" customWidth="1"/>
    <col min="1283" max="1283" width="9.6640625" style="69" customWidth="1"/>
    <col min="1284" max="1284" width="40.5546875" style="69" customWidth="1"/>
    <col min="1285" max="1285" width="6" style="69" customWidth="1"/>
    <col min="1286" max="1286" width="17" style="69" customWidth="1"/>
    <col min="1287" max="1287" width="7.33203125" style="69" customWidth="1"/>
    <col min="1288" max="1288" width="16" style="69" customWidth="1"/>
    <col min="1289" max="1290" width="9.109375" style="69"/>
    <col min="1291" max="1291" width="8.88671875" style="69" customWidth="1"/>
    <col min="1292" max="1537" width="9.109375" style="69"/>
    <col min="1538" max="1538" width="3.109375" style="69" customWidth="1"/>
    <col min="1539" max="1539" width="9.6640625" style="69" customWidth="1"/>
    <col min="1540" max="1540" width="40.5546875" style="69" customWidth="1"/>
    <col min="1541" max="1541" width="6" style="69" customWidth="1"/>
    <col min="1542" max="1542" width="17" style="69" customWidth="1"/>
    <col min="1543" max="1543" width="7.33203125" style="69" customWidth="1"/>
    <col min="1544" max="1544" width="16" style="69" customWidth="1"/>
    <col min="1545" max="1546" width="9.109375" style="69"/>
    <col min="1547" max="1547" width="8.88671875" style="69" customWidth="1"/>
    <col min="1548" max="1793" width="9.109375" style="69"/>
    <col min="1794" max="1794" width="3.109375" style="69" customWidth="1"/>
    <col min="1795" max="1795" width="9.6640625" style="69" customWidth="1"/>
    <col min="1796" max="1796" width="40.5546875" style="69" customWidth="1"/>
    <col min="1797" max="1797" width="6" style="69" customWidth="1"/>
    <col min="1798" max="1798" width="17" style="69" customWidth="1"/>
    <col min="1799" max="1799" width="7.33203125" style="69" customWidth="1"/>
    <col min="1800" max="1800" width="16" style="69" customWidth="1"/>
    <col min="1801" max="1802" width="9.109375" style="69"/>
    <col min="1803" max="1803" width="8.88671875" style="69" customWidth="1"/>
    <col min="1804" max="2049" width="9.109375" style="69"/>
    <col min="2050" max="2050" width="3.109375" style="69" customWidth="1"/>
    <col min="2051" max="2051" width="9.6640625" style="69" customWidth="1"/>
    <col min="2052" max="2052" width="40.5546875" style="69" customWidth="1"/>
    <col min="2053" max="2053" width="6" style="69" customWidth="1"/>
    <col min="2054" max="2054" width="17" style="69" customWidth="1"/>
    <col min="2055" max="2055" width="7.33203125" style="69" customWidth="1"/>
    <col min="2056" max="2056" width="16" style="69" customWidth="1"/>
    <col min="2057" max="2058" width="9.109375" style="69"/>
    <col min="2059" max="2059" width="8.88671875" style="69" customWidth="1"/>
    <col min="2060" max="2305" width="9.109375" style="69"/>
    <col min="2306" max="2306" width="3.109375" style="69" customWidth="1"/>
    <col min="2307" max="2307" width="9.6640625" style="69" customWidth="1"/>
    <col min="2308" max="2308" width="40.5546875" style="69" customWidth="1"/>
    <col min="2309" max="2309" width="6" style="69" customWidth="1"/>
    <col min="2310" max="2310" width="17" style="69" customWidth="1"/>
    <col min="2311" max="2311" width="7.33203125" style="69" customWidth="1"/>
    <col min="2312" max="2312" width="16" style="69" customWidth="1"/>
    <col min="2313" max="2314" width="9.109375" style="69"/>
    <col min="2315" max="2315" width="8.88671875" style="69" customWidth="1"/>
    <col min="2316" max="2561" width="9.109375" style="69"/>
    <col min="2562" max="2562" width="3.109375" style="69" customWidth="1"/>
    <col min="2563" max="2563" width="9.6640625" style="69" customWidth="1"/>
    <col min="2564" max="2564" width="40.5546875" style="69" customWidth="1"/>
    <col min="2565" max="2565" width="6" style="69" customWidth="1"/>
    <col min="2566" max="2566" width="17" style="69" customWidth="1"/>
    <col min="2567" max="2567" width="7.33203125" style="69" customWidth="1"/>
    <col min="2568" max="2568" width="16" style="69" customWidth="1"/>
    <col min="2569" max="2570" width="9.109375" style="69"/>
    <col min="2571" max="2571" width="8.88671875" style="69" customWidth="1"/>
    <col min="2572" max="2817" width="9.109375" style="69"/>
    <col min="2818" max="2818" width="3.109375" style="69" customWidth="1"/>
    <col min="2819" max="2819" width="9.6640625" style="69" customWidth="1"/>
    <col min="2820" max="2820" width="40.5546875" style="69" customWidth="1"/>
    <col min="2821" max="2821" width="6" style="69" customWidth="1"/>
    <col min="2822" max="2822" width="17" style="69" customWidth="1"/>
    <col min="2823" max="2823" width="7.33203125" style="69" customWidth="1"/>
    <col min="2824" max="2824" width="16" style="69" customWidth="1"/>
    <col min="2825" max="2826" width="9.109375" style="69"/>
    <col min="2827" max="2827" width="8.88671875" style="69" customWidth="1"/>
    <col min="2828" max="3073" width="9.109375" style="69"/>
    <col min="3074" max="3074" width="3.109375" style="69" customWidth="1"/>
    <col min="3075" max="3075" width="9.6640625" style="69" customWidth="1"/>
    <col min="3076" max="3076" width="40.5546875" style="69" customWidth="1"/>
    <col min="3077" max="3077" width="6" style="69" customWidth="1"/>
    <col min="3078" max="3078" width="17" style="69" customWidth="1"/>
    <col min="3079" max="3079" width="7.33203125" style="69" customWidth="1"/>
    <col min="3080" max="3080" width="16" style="69" customWidth="1"/>
    <col min="3081" max="3082" width="9.109375" style="69"/>
    <col min="3083" max="3083" width="8.88671875" style="69" customWidth="1"/>
    <col min="3084" max="3329" width="9.109375" style="69"/>
    <col min="3330" max="3330" width="3.109375" style="69" customWidth="1"/>
    <col min="3331" max="3331" width="9.6640625" style="69" customWidth="1"/>
    <col min="3332" max="3332" width="40.5546875" style="69" customWidth="1"/>
    <col min="3333" max="3333" width="6" style="69" customWidth="1"/>
    <col min="3334" max="3334" width="17" style="69" customWidth="1"/>
    <col min="3335" max="3335" width="7.33203125" style="69" customWidth="1"/>
    <col min="3336" max="3336" width="16" style="69" customWidth="1"/>
    <col min="3337" max="3338" width="9.109375" style="69"/>
    <col min="3339" max="3339" width="8.88671875" style="69" customWidth="1"/>
    <col min="3340" max="3585" width="9.109375" style="69"/>
    <col min="3586" max="3586" width="3.109375" style="69" customWidth="1"/>
    <col min="3587" max="3587" width="9.6640625" style="69" customWidth="1"/>
    <col min="3588" max="3588" width="40.5546875" style="69" customWidth="1"/>
    <col min="3589" max="3589" width="6" style="69" customWidth="1"/>
    <col min="3590" max="3590" width="17" style="69" customWidth="1"/>
    <col min="3591" max="3591" width="7.33203125" style="69" customWidth="1"/>
    <col min="3592" max="3592" width="16" style="69" customWidth="1"/>
    <col min="3593" max="3594" width="9.109375" style="69"/>
    <col min="3595" max="3595" width="8.88671875" style="69" customWidth="1"/>
    <col min="3596" max="3841" width="9.109375" style="69"/>
    <col min="3842" max="3842" width="3.109375" style="69" customWidth="1"/>
    <col min="3843" max="3843" width="9.6640625" style="69" customWidth="1"/>
    <col min="3844" max="3844" width="40.5546875" style="69" customWidth="1"/>
    <col min="3845" max="3845" width="6" style="69" customWidth="1"/>
    <col min="3846" max="3846" width="17" style="69" customWidth="1"/>
    <col min="3847" max="3847" width="7.33203125" style="69" customWidth="1"/>
    <col min="3848" max="3848" width="16" style="69" customWidth="1"/>
    <col min="3849" max="3850" width="9.109375" style="69"/>
    <col min="3851" max="3851" width="8.88671875" style="69" customWidth="1"/>
    <col min="3852" max="4097" width="9.109375" style="69"/>
    <col min="4098" max="4098" width="3.109375" style="69" customWidth="1"/>
    <col min="4099" max="4099" width="9.6640625" style="69" customWidth="1"/>
    <col min="4100" max="4100" width="40.5546875" style="69" customWidth="1"/>
    <col min="4101" max="4101" width="6" style="69" customWidth="1"/>
    <col min="4102" max="4102" width="17" style="69" customWidth="1"/>
    <col min="4103" max="4103" width="7.33203125" style="69" customWidth="1"/>
    <col min="4104" max="4104" width="16" style="69" customWidth="1"/>
    <col min="4105" max="4106" width="9.109375" style="69"/>
    <col min="4107" max="4107" width="8.88671875" style="69" customWidth="1"/>
    <col min="4108" max="4353" width="9.109375" style="69"/>
    <col min="4354" max="4354" width="3.109375" style="69" customWidth="1"/>
    <col min="4355" max="4355" width="9.6640625" style="69" customWidth="1"/>
    <col min="4356" max="4356" width="40.5546875" style="69" customWidth="1"/>
    <col min="4357" max="4357" width="6" style="69" customWidth="1"/>
    <col min="4358" max="4358" width="17" style="69" customWidth="1"/>
    <col min="4359" max="4359" width="7.33203125" style="69" customWidth="1"/>
    <col min="4360" max="4360" width="16" style="69" customWidth="1"/>
    <col min="4361" max="4362" width="9.109375" style="69"/>
    <col min="4363" max="4363" width="8.88671875" style="69" customWidth="1"/>
    <col min="4364" max="4609" width="9.109375" style="69"/>
    <col min="4610" max="4610" width="3.109375" style="69" customWidth="1"/>
    <col min="4611" max="4611" width="9.6640625" style="69" customWidth="1"/>
    <col min="4612" max="4612" width="40.5546875" style="69" customWidth="1"/>
    <col min="4613" max="4613" width="6" style="69" customWidth="1"/>
    <col min="4614" max="4614" width="17" style="69" customWidth="1"/>
    <col min="4615" max="4615" width="7.33203125" style="69" customWidth="1"/>
    <col min="4616" max="4616" width="16" style="69" customWidth="1"/>
    <col min="4617" max="4618" width="9.109375" style="69"/>
    <col min="4619" max="4619" width="8.88671875" style="69" customWidth="1"/>
    <col min="4620" max="4865" width="9.109375" style="69"/>
    <col min="4866" max="4866" width="3.109375" style="69" customWidth="1"/>
    <col min="4867" max="4867" width="9.6640625" style="69" customWidth="1"/>
    <col min="4868" max="4868" width="40.5546875" style="69" customWidth="1"/>
    <col min="4869" max="4869" width="6" style="69" customWidth="1"/>
    <col min="4870" max="4870" width="17" style="69" customWidth="1"/>
    <col min="4871" max="4871" width="7.33203125" style="69" customWidth="1"/>
    <col min="4872" max="4872" width="16" style="69" customWidth="1"/>
    <col min="4873" max="4874" width="9.109375" style="69"/>
    <col min="4875" max="4875" width="8.88671875" style="69" customWidth="1"/>
    <col min="4876" max="5121" width="9.109375" style="69"/>
    <col min="5122" max="5122" width="3.109375" style="69" customWidth="1"/>
    <col min="5123" max="5123" width="9.6640625" style="69" customWidth="1"/>
    <col min="5124" max="5124" width="40.5546875" style="69" customWidth="1"/>
    <col min="5125" max="5125" width="6" style="69" customWidth="1"/>
    <col min="5126" max="5126" width="17" style="69" customWidth="1"/>
    <col min="5127" max="5127" width="7.33203125" style="69" customWidth="1"/>
    <col min="5128" max="5128" width="16" style="69" customWidth="1"/>
    <col min="5129" max="5130" width="9.109375" style="69"/>
    <col min="5131" max="5131" width="8.88671875" style="69" customWidth="1"/>
    <col min="5132" max="5377" width="9.109375" style="69"/>
    <col min="5378" max="5378" width="3.109375" style="69" customWidth="1"/>
    <col min="5379" max="5379" width="9.6640625" style="69" customWidth="1"/>
    <col min="5380" max="5380" width="40.5546875" style="69" customWidth="1"/>
    <col min="5381" max="5381" width="6" style="69" customWidth="1"/>
    <col min="5382" max="5382" width="17" style="69" customWidth="1"/>
    <col min="5383" max="5383" width="7.33203125" style="69" customWidth="1"/>
    <col min="5384" max="5384" width="16" style="69" customWidth="1"/>
    <col min="5385" max="5386" width="9.109375" style="69"/>
    <col min="5387" max="5387" width="8.88671875" style="69" customWidth="1"/>
    <col min="5388" max="5633" width="9.109375" style="69"/>
    <col min="5634" max="5634" width="3.109375" style="69" customWidth="1"/>
    <col min="5635" max="5635" width="9.6640625" style="69" customWidth="1"/>
    <col min="5636" max="5636" width="40.5546875" style="69" customWidth="1"/>
    <col min="5637" max="5637" width="6" style="69" customWidth="1"/>
    <col min="5638" max="5638" width="17" style="69" customWidth="1"/>
    <col min="5639" max="5639" width="7.33203125" style="69" customWidth="1"/>
    <col min="5640" max="5640" width="16" style="69" customWidth="1"/>
    <col min="5641" max="5642" width="9.109375" style="69"/>
    <col min="5643" max="5643" width="8.88671875" style="69" customWidth="1"/>
    <col min="5644" max="5889" width="9.109375" style="69"/>
    <col min="5890" max="5890" width="3.109375" style="69" customWidth="1"/>
    <col min="5891" max="5891" width="9.6640625" style="69" customWidth="1"/>
    <col min="5892" max="5892" width="40.5546875" style="69" customWidth="1"/>
    <col min="5893" max="5893" width="6" style="69" customWidth="1"/>
    <col min="5894" max="5894" width="17" style="69" customWidth="1"/>
    <col min="5895" max="5895" width="7.33203125" style="69" customWidth="1"/>
    <col min="5896" max="5896" width="16" style="69" customWidth="1"/>
    <col min="5897" max="5898" width="9.109375" style="69"/>
    <col min="5899" max="5899" width="8.88671875" style="69" customWidth="1"/>
    <col min="5900" max="6145" width="9.109375" style="69"/>
    <col min="6146" max="6146" width="3.109375" style="69" customWidth="1"/>
    <col min="6147" max="6147" width="9.6640625" style="69" customWidth="1"/>
    <col min="6148" max="6148" width="40.5546875" style="69" customWidth="1"/>
    <col min="6149" max="6149" width="6" style="69" customWidth="1"/>
    <col min="6150" max="6150" width="17" style="69" customWidth="1"/>
    <col min="6151" max="6151" width="7.33203125" style="69" customWidth="1"/>
    <col min="6152" max="6152" width="16" style="69" customWidth="1"/>
    <col min="6153" max="6154" width="9.109375" style="69"/>
    <col min="6155" max="6155" width="8.88671875" style="69" customWidth="1"/>
    <col min="6156" max="6401" width="9.109375" style="69"/>
    <col min="6402" max="6402" width="3.109375" style="69" customWidth="1"/>
    <col min="6403" max="6403" width="9.6640625" style="69" customWidth="1"/>
    <col min="6404" max="6404" width="40.5546875" style="69" customWidth="1"/>
    <col min="6405" max="6405" width="6" style="69" customWidth="1"/>
    <col min="6406" max="6406" width="17" style="69" customWidth="1"/>
    <col min="6407" max="6407" width="7.33203125" style="69" customWidth="1"/>
    <col min="6408" max="6408" width="16" style="69" customWidth="1"/>
    <col min="6409" max="6410" width="9.109375" style="69"/>
    <col min="6411" max="6411" width="8.88671875" style="69" customWidth="1"/>
    <col min="6412" max="6657" width="9.109375" style="69"/>
    <col min="6658" max="6658" width="3.109375" style="69" customWidth="1"/>
    <col min="6659" max="6659" width="9.6640625" style="69" customWidth="1"/>
    <col min="6660" max="6660" width="40.5546875" style="69" customWidth="1"/>
    <col min="6661" max="6661" width="6" style="69" customWidth="1"/>
    <col min="6662" max="6662" width="17" style="69" customWidth="1"/>
    <col min="6663" max="6663" width="7.33203125" style="69" customWidth="1"/>
    <col min="6664" max="6664" width="16" style="69" customWidth="1"/>
    <col min="6665" max="6666" width="9.109375" style="69"/>
    <col min="6667" max="6667" width="8.88671875" style="69" customWidth="1"/>
    <col min="6668" max="6913" width="9.109375" style="69"/>
    <col min="6914" max="6914" width="3.109375" style="69" customWidth="1"/>
    <col min="6915" max="6915" width="9.6640625" style="69" customWidth="1"/>
    <col min="6916" max="6916" width="40.5546875" style="69" customWidth="1"/>
    <col min="6917" max="6917" width="6" style="69" customWidth="1"/>
    <col min="6918" max="6918" width="17" style="69" customWidth="1"/>
    <col min="6919" max="6919" width="7.33203125" style="69" customWidth="1"/>
    <col min="6920" max="6920" width="16" style="69" customWidth="1"/>
    <col min="6921" max="6922" width="9.109375" style="69"/>
    <col min="6923" max="6923" width="8.88671875" style="69" customWidth="1"/>
    <col min="6924" max="7169" width="9.109375" style="69"/>
    <col min="7170" max="7170" width="3.109375" style="69" customWidth="1"/>
    <col min="7171" max="7171" width="9.6640625" style="69" customWidth="1"/>
    <col min="7172" max="7172" width="40.5546875" style="69" customWidth="1"/>
    <col min="7173" max="7173" width="6" style="69" customWidth="1"/>
    <col min="7174" max="7174" width="17" style="69" customWidth="1"/>
    <col min="7175" max="7175" width="7.33203125" style="69" customWidth="1"/>
    <col min="7176" max="7176" width="16" style="69" customWidth="1"/>
    <col min="7177" max="7178" width="9.109375" style="69"/>
    <col min="7179" max="7179" width="8.88671875" style="69" customWidth="1"/>
    <col min="7180" max="7425" width="9.109375" style="69"/>
    <col min="7426" max="7426" width="3.109375" style="69" customWidth="1"/>
    <col min="7427" max="7427" width="9.6640625" style="69" customWidth="1"/>
    <col min="7428" max="7428" width="40.5546875" style="69" customWidth="1"/>
    <col min="7429" max="7429" width="6" style="69" customWidth="1"/>
    <col min="7430" max="7430" width="17" style="69" customWidth="1"/>
    <col min="7431" max="7431" width="7.33203125" style="69" customWidth="1"/>
    <col min="7432" max="7432" width="16" style="69" customWidth="1"/>
    <col min="7433" max="7434" width="9.109375" style="69"/>
    <col min="7435" max="7435" width="8.88671875" style="69" customWidth="1"/>
    <col min="7436" max="7681" width="9.109375" style="69"/>
    <col min="7682" max="7682" width="3.109375" style="69" customWidth="1"/>
    <col min="7683" max="7683" width="9.6640625" style="69" customWidth="1"/>
    <col min="7684" max="7684" width="40.5546875" style="69" customWidth="1"/>
    <col min="7685" max="7685" width="6" style="69" customWidth="1"/>
    <col min="7686" max="7686" width="17" style="69" customWidth="1"/>
    <col min="7687" max="7687" width="7.33203125" style="69" customWidth="1"/>
    <col min="7688" max="7688" width="16" style="69" customWidth="1"/>
    <col min="7689" max="7690" width="9.109375" style="69"/>
    <col min="7691" max="7691" width="8.88671875" style="69" customWidth="1"/>
    <col min="7692" max="7937" width="9.109375" style="69"/>
    <col min="7938" max="7938" width="3.109375" style="69" customWidth="1"/>
    <col min="7939" max="7939" width="9.6640625" style="69" customWidth="1"/>
    <col min="7940" max="7940" width="40.5546875" style="69" customWidth="1"/>
    <col min="7941" max="7941" width="6" style="69" customWidth="1"/>
    <col min="7942" max="7942" width="17" style="69" customWidth="1"/>
    <col min="7943" max="7943" width="7.33203125" style="69" customWidth="1"/>
    <col min="7944" max="7944" width="16" style="69" customWidth="1"/>
    <col min="7945" max="7946" width="9.109375" style="69"/>
    <col min="7947" max="7947" width="8.88671875" style="69" customWidth="1"/>
    <col min="7948" max="8193" width="9.109375" style="69"/>
    <col min="8194" max="8194" width="3.109375" style="69" customWidth="1"/>
    <col min="8195" max="8195" width="9.6640625" style="69" customWidth="1"/>
    <col min="8196" max="8196" width="40.5546875" style="69" customWidth="1"/>
    <col min="8197" max="8197" width="6" style="69" customWidth="1"/>
    <col min="8198" max="8198" width="17" style="69" customWidth="1"/>
    <col min="8199" max="8199" width="7.33203125" style="69" customWidth="1"/>
    <col min="8200" max="8200" width="16" style="69" customWidth="1"/>
    <col min="8201" max="8202" width="9.109375" style="69"/>
    <col min="8203" max="8203" width="8.88671875" style="69" customWidth="1"/>
    <col min="8204" max="8449" width="9.109375" style="69"/>
    <col min="8450" max="8450" width="3.109375" style="69" customWidth="1"/>
    <col min="8451" max="8451" width="9.6640625" style="69" customWidth="1"/>
    <col min="8452" max="8452" width="40.5546875" style="69" customWidth="1"/>
    <col min="8453" max="8453" width="6" style="69" customWidth="1"/>
    <col min="8454" max="8454" width="17" style="69" customWidth="1"/>
    <col min="8455" max="8455" width="7.33203125" style="69" customWidth="1"/>
    <col min="8456" max="8456" width="16" style="69" customWidth="1"/>
    <col min="8457" max="8458" width="9.109375" style="69"/>
    <col min="8459" max="8459" width="8.88671875" style="69" customWidth="1"/>
    <col min="8460" max="8705" width="9.109375" style="69"/>
    <col min="8706" max="8706" width="3.109375" style="69" customWidth="1"/>
    <col min="8707" max="8707" width="9.6640625" style="69" customWidth="1"/>
    <col min="8708" max="8708" width="40.5546875" style="69" customWidth="1"/>
    <col min="8709" max="8709" width="6" style="69" customWidth="1"/>
    <col min="8710" max="8710" width="17" style="69" customWidth="1"/>
    <col min="8711" max="8711" width="7.33203125" style="69" customWidth="1"/>
    <col min="8712" max="8712" width="16" style="69" customWidth="1"/>
    <col min="8713" max="8714" width="9.109375" style="69"/>
    <col min="8715" max="8715" width="8.88671875" style="69" customWidth="1"/>
    <col min="8716" max="8961" width="9.109375" style="69"/>
    <col min="8962" max="8962" width="3.109375" style="69" customWidth="1"/>
    <col min="8963" max="8963" width="9.6640625" style="69" customWidth="1"/>
    <col min="8964" max="8964" width="40.5546875" style="69" customWidth="1"/>
    <col min="8965" max="8965" width="6" style="69" customWidth="1"/>
    <col min="8966" max="8966" width="17" style="69" customWidth="1"/>
    <col min="8967" max="8967" width="7.33203125" style="69" customWidth="1"/>
    <col min="8968" max="8968" width="16" style="69" customWidth="1"/>
    <col min="8969" max="8970" width="9.109375" style="69"/>
    <col min="8971" max="8971" width="8.88671875" style="69" customWidth="1"/>
    <col min="8972" max="9217" width="9.109375" style="69"/>
    <col min="9218" max="9218" width="3.109375" style="69" customWidth="1"/>
    <col min="9219" max="9219" width="9.6640625" style="69" customWidth="1"/>
    <col min="9220" max="9220" width="40.5546875" style="69" customWidth="1"/>
    <col min="9221" max="9221" width="6" style="69" customWidth="1"/>
    <col min="9222" max="9222" width="17" style="69" customWidth="1"/>
    <col min="9223" max="9223" width="7.33203125" style="69" customWidth="1"/>
    <col min="9224" max="9224" width="16" style="69" customWidth="1"/>
    <col min="9225" max="9226" width="9.109375" style="69"/>
    <col min="9227" max="9227" width="8.88671875" style="69" customWidth="1"/>
    <col min="9228" max="9473" width="9.109375" style="69"/>
    <col min="9474" max="9474" width="3.109375" style="69" customWidth="1"/>
    <col min="9475" max="9475" width="9.6640625" style="69" customWidth="1"/>
    <col min="9476" max="9476" width="40.5546875" style="69" customWidth="1"/>
    <col min="9477" max="9477" width="6" style="69" customWidth="1"/>
    <col min="9478" max="9478" width="17" style="69" customWidth="1"/>
    <col min="9479" max="9479" width="7.33203125" style="69" customWidth="1"/>
    <col min="9480" max="9480" width="16" style="69" customWidth="1"/>
    <col min="9481" max="9482" width="9.109375" style="69"/>
    <col min="9483" max="9483" width="8.88671875" style="69" customWidth="1"/>
    <col min="9484" max="9729" width="9.109375" style="69"/>
    <col min="9730" max="9730" width="3.109375" style="69" customWidth="1"/>
    <col min="9731" max="9731" width="9.6640625" style="69" customWidth="1"/>
    <col min="9732" max="9732" width="40.5546875" style="69" customWidth="1"/>
    <col min="9733" max="9733" width="6" style="69" customWidth="1"/>
    <col min="9734" max="9734" width="17" style="69" customWidth="1"/>
    <col min="9735" max="9735" width="7.33203125" style="69" customWidth="1"/>
    <col min="9736" max="9736" width="16" style="69" customWidth="1"/>
    <col min="9737" max="9738" width="9.109375" style="69"/>
    <col min="9739" max="9739" width="8.88671875" style="69" customWidth="1"/>
    <col min="9740" max="9985" width="9.109375" style="69"/>
    <col min="9986" max="9986" width="3.109375" style="69" customWidth="1"/>
    <col min="9987" max="9987" width="9.6640625" style="69" customWidth="1"/>
    <col min="9988" max="9988" width="40.5546875" style="69" customWidth="1"/>
    <col min="9989" max="9989" width="6" style="69" customWidth="1"/>
    <col min="9990" max="9990" width="17" style="69" customWidth="1"/>
    <col min="9991" max="9991" width="7.33203125" style="69" customWidth="1"/>
    <col min="9992" max="9992" width="16" style="69" customWidth="1"/>
    <col min="9993" max="9994" width="9.109375" style="69"/>
    <col min="9995" max="9995" width="8.88671875" style="69" customWidth="1"/>
    <col min="9996" max="10241" width="9.109375" style="69"/>
    <col min="10242" max="10242" width="3.109375" style="69" customWidth="1"/>
    <col min="10243" max="10243" width="9.6640625" style="69" customWidth="1"/>
    <col min="10244" max="10244" width="40.5546875" style="69" customWidth="1"/>
    <col min="10245" max="10245" width="6" style="69" customWidth="1"/>
    <col min="10246" max="10246" width="17" style="69" customWidth="1"/>
    <col min="10247" max="10247" width="7.33203125" style="69" customWidth="1"/>
    <col min="10248" max="10248" width="16" style="69" customWidth="1"/>
    <col min="10249" max="10250" width="9.109375" style="69"/>
    <col min="10251" max="10251" width="8.88671875" style="69" customWidth="1"/>
    <col min="10252" max="10497" width="9.109375" style="69"/>
    <col min="10498" max="10498" width="3.109375" style="69" customWidth="1"/>
    <col min="10499" max="10499" width="9.6640625" style="69" customWidth="1"/>
    <col min="10500" max="10500" width="40.5546875" style="69" customWidth="1"/>
    <col min="10501" max="10501" width="6" style="69" customWidth="1"/>
    <col min="10502" max="10502" width="17" style="69" customWidth="1"/>
    <col min="10503" max="10503" width="7.33203125" style="69" customWidth="1"/>
    <col min="10504" max="10504" width="16" style="69" customWidth="1"/>
    <col min="10505" max="10506" width="9.109375" style="69"/>
    <col min="10507" max="10507" width="8.88671875" style="69" customWidth="1"/>
    <col min="10508" max="10753" width="9.109375" style="69"/>
    <col min="10754" max="10754" width="3.109375" style="69" customWidth="1"/>
    <col min="10755" max="10755" width="9.6640625" style="69" customWidth="1"/>
    <col min="10756" max="10756" width="40.5546875" style="69" customWidth="1"/>
    <col min="10757" max="10757" width="6" style="69" customWidth="1"/>
    <col min="10758" max="10758" width="17" style="69" customWidth="1"/>
    <col min="10759" max="10759" width="7.33203125" style="69" customWidth="1"/>
    <col min="10760" max="10760" width="16" style="69" customWidth="1"/>
    <col min="10761" max="10762" width="9.109375" style="69"/>
    <col min="10763" max="10763" width="8.88671875" style="69" customWidth="1"/>
    <col min="10764" max="11009" width="9.109375" style="69"/>
    <col min="11010" max="11010" width="3.109375" style="69" customWidth="1"/>
    <col min="11011" max="11011" width="9.6640625" style="69" customWidth="1"/>
    <col min="11012" max="11012" width="40.5546875" style="69" customWidth="1"/>
    <col min="11013" max="11013" width="6" style="69" customWidth="1"/>
    <col min="11014" max="11014" width="17" style="69" customWidth="1"/>
    <col min="11015" max="11015" width="7.33203125" style="69" customWidth="1"/>
    <col min="11016" max="11016" width="16" style="69" customWidth="1"/>
    <col min="11017" max="11018" width="9.109375" style="69"/>
    <col min="11019" max="11019" width="8.88671875" style="69" customWidth="1"/>
    <col min="11020" max="11265" width="9.109375" style="69"/>
    <col min="11266" max="11266" width="3.109375" style="69" customWidth="1"/>
    <col min="11267" max="11267" width="9.6640625" style="69" customWidth="1"/>
    <col min="11268" max="11268" width="40.5546875" style="69" customWidth="1"/>
    <col min="11269" max="11269" width="6" style="69" customWidth="1"/>
    <col min="11270" max="11270" width="17" style="69" customWidth="1"/>
    <col min="11271" max="11271" width="7.33203125" style="69" customWidth="1"/>
    <col min="11272" max="11272" width="16" style="69" customWidth="1"/>
    <col min="11273" max="11274" width="9.109375" style="69"/>
    <col min="11275" max="11275" width="8.88671875" style="69" customWidth="1"/>
    <col min="11276" max="11521" width="9.109375" style="69"/>
    <col min="11522" max="11522" width="3.109375" style="69" customWidth="1"/>
    <col min="11523" max="11523" width="9.6640625" style="69" customWidth="1"/>
    <col min="11524" max="11524" width="40.5546875" style="69" customWidth="1"/>
    <col min="11525" max="11525" width="6" style="69" customWidth="1"/>
    <col min="11526" max="11526" width="17" style="69" customWidth="1"/>
    <col min="11527" max="11527" width="7.33203125" style="69" customWidth="1"/>
    <col min="11528" max="11528" width="16" style="69" customWidth="1"/>
    <col min="11529" max="11530" width="9.109375" style="69"/>
    <col min="11531" max="11531" width="8.88671875" style="69" customWidth="1"/>
    <col min="11532" max="11777" width="9.109375" style="69"/>
    <col min="11778" max="11778" width="3.109375" style="69" customWidth="1"/>
    <col min="11779" max="11779" width="9.6640625" style="69" customWidth="1"/>
    <col min="11780" max="11780" width="40.5546875" style="69" customWidth="1"/>
    <col min="11781" max="11781" width="6" style="69" customWidth="1"/>
    <col min="11782" max="11782" width="17" style="69" customWidth="1"/>
    <col min="11783" max="11783" width="7.33203125" style="69" customWidth="1"/>
    <col min="11784" max="11784" width="16" style="69" customWidth="1"/>
    <col min="11785" max="11786" width="9.109375" style="69"/>
    <col min="11787" max="11787" width="8.88671875" style="69" customWidth="1"/>
    <col min="11788" max="12033" width="9.109375" style="69"/>
    <col min="12034" max="12034" width="3.109375" style="69" customWidth="1"/>
    <col min="12035" max="12035" width="9.6640625" style="69" customWidth="1"/>
    <col min="12036" max="12036" width="40.5546875" style="69" customWidth="1"/>
    <col min="12037" max="12037" width="6" style="69" customWidth="1"/>
    <col min="12038" max="12038" width="17" style="69" customWidth="1"/>
    <col min="12039" max="12039" width="7.33203125" style="69" customWidth="1"/>
    <col min="12040" max="12040" width="16" style="69" customWidth="1"/>
    <col min="12041" max="12042" width="9.109375" style="69"/>
    <col min="12043" max="12043" width="8.88671875" style="69" customWidth="1"/>
    <col min="12044" max="12289" width="9.109375" style="69"/>
    <col min="12290" max="12290" width="3.109375" style="69" customWidth="1"/>
    <col min="12291" max="12291" width="9.6640625" style="69" customWidth="1"/>
    <col min="12292" max="12292" width="40.5546875" style="69" customWidth="1"/>
    <col min="12293" max="12293" width="6" style="69" customWidth="1"/>
    <col min="12294" max="12294" width="17" style="69" customWidth="1"/>
    <col min="12295" max="12295" width="7.33203125" style="69" customWidth="1"/>
    <col min="12296" max="12296" width="16" style="69" customWidth="1"/>
    <col min="12297" max="12298" width="9.109375" style="69"/>
    <col min="12299" max="12299" width="8.88671875" style="69" customWidth="1"/>
    <col min="12300" max="12545" width="9.109375" style="69"/>
    <col min="12546" max="12546" width="3.109375" style="69" customWidth="1"/>
    <col min="12547" max="12547" width="9.6640625" style="69" customWidth="1"/>
    <col min="12548" max="12548" width="40.5546875" style="69" customWidth="1"/>
    <col min="12549" max="12549" width="6" style="69" customWidth="1"/>
    <col min="12550" max="12550" width="17" style="69" customWidth="1"/>
    <col min="12551" max="12551" width="7.33203125" style="69" customWidth="1"/>
    <col min="12552" max="12552" width="16" style="69" customWidth="1"/>
    <col min="12553" max="12554" width="9.109375" style="69"/>
    <col min="12555" max="12555" width="8.88671875" style="69" customWidth="1"/>
    <col min="12556" max="12801" width="9.109375" style="69"/>
    <col min="12802" max="12802" width="3.109375" style="69" customWidth="1"/>
    <col min="12803" max="12803" width="9.6640625" style="69" customWidth="1"/>
    <col min="12804" max="12804" width="40.5546875" style="69" customWidth="1"/>
    <col min="12805" max="12805" width="6" style="69" customWidth="1"/>
    <col min="12806" max="12806" width="17" style="69" customWidth="1"/>
    <col min="12807" max="12807" width="7.33203125" style="69" customWidth="1"/>
    <col min="12808" max="12808" width="16" style="69" customWidth="1"/>
    <col min="12809" max="12810" width="9.109375" style="69"/>
    <col min="12811" max="12811" width="8.88671875" style="69" customWidth="1"/>
    <col min="12812" max="13057" width="9.109375" style="69"/>
    <col min="13058" max="13058" width="3.109375" style="69" customWidth="1"/>
    <col min="13059" max="13059" width="9.6640625" style="69" customWidth="1"/>
    <col min="13060" max="13060" width="40.5546875" style="69" customWidth="1"/>
    <col min="13061" max="13061" width="6" style="69" customWidth="1"/>
    <col min="13062" max="13062" width="17" style="69" customWidth="1"/>
    <col min="13063" max="13063" width="7.33203125" style="69" customWidth="1"/>
    <col min="13064" max="13064" width="16" style="69" customWidth="1"/>
    <col min="13065" max="13066" width="9.109375" style="69"/>
    <col min="13067" max="13067" width="8.88671875" style="69" customWidth="1"/>
    <col min="13068" max="13313" width="9.109375" style="69"/>
    <col min="13314" max="13314" width="3.109375" style="69" customWidth="1"/>
    <col min="13315" max="13315" width="9.6640625" style="69" customWidth="1"/>
    <col min="13316" max="13316" width="40.5546875" style="69" customWidth="1"/>
    <col min="13317" max="13317" width="6" style="69" customWidth="1"/>
    <col min="13318" max="13318" width="17" style="69" customWidth="1"/>
    <col min="13319" max="13319" width="7.33203125" style="69" customWidth="1"/>
    <col min="13320" max="13320" width="16" style="69" customWidth="1"/>
    <col min="13321" max="13322" width="9.109375" style="69"/>
    <col min="13323" max="13323" width="8.88671875" style="69" customWidth="1"/>
    <col min="13324" max="13569" width="9.109375" style="69"/>
    <col min="13570" max="13570" width="3.109375" style="69" customWidth="1"/>
    <col min="13571" max="13571" width="9.6640625" style="69" customWidth="1"/>
    <col min="13572" max="13572" width="40.5546875" style="69" customWidth="1"/>
    <col min="13573" max="13573" width="6" style="69" customWidth="1"/>
    <col min="13574" max="13574" width="17" style="69" customWidth="1"/>
    <col min="13575" max="13575" width="7.33203125" style="69" customWidth="1"/>
    <col min="13576" max="13576" width="16" style="69" customWidth="1"/>
    <col min="13577" max="13578" width="9.109375" style="69"/>
    <col min="13579" max="13579" width="8.88671875" style="69" customWidth="1"/>
    <col min="13580" max="13825" width="9.109375" style="69"/>
    <col min="13826" max="13826" width="3.109375" style="69" customWidth="1"/>
    <col min="13827" max="13827" width="9.6640625" style="69" customWidth="1"/>
    <col min="13828" max="13828" width="40.5546875" style="69" customWidth="1"/>
    <col min="13829" max="13829" width="6" style="69" customWidth="1"/>
    <col min="13830" max="13830" width="17" style="69" customWidth="1"/>
    <col min="13831" max="13831" width="7.33203125" style="69" customWidth="1"/>
    <col min="13832" max="13832" width="16" style="69" customWidth="1"/>
    <col min="13833" max="13834" width="9.109375" style="69"/>
    <col min="13835" max="13835" width="8.88671875" style="69" customWidth="1"/>
    <col min="13836" max="14081" width="9.109375" style="69"/>
    <col min="14082" max="14082" width="3.109375" style="69" customWidth="1"/>
    <col min="14083" max="14083" width="9.6640625" style="69" customWidth="1"/>
    <col min="14084" max="14084" width="40.5546875" style="69" customWidth="1"/>
    <col min="14085" max="14085" width="6" style="69" customWidth="1"/>
    <col min="14086" max="14086" width="17" style="69" customWidth="1"/>
    <col min="14087" max="14087" width="7.33203125" style="69" customWidth="1"/>
    <col min="14088" max="14088" width="16" style="69" customWidth="1"/>
    <col min="14089" max="14090" width="9.109375" style="69"/>
    <col min="14091" max="14091" width="8.88671875" style="69" customWidth="1"/>
    <col min="14092" max="14337" width="9.109375" style="69"/>
    <col min="14338" max="14338" width="3.109375" style="69" customWidth="1"/>
    <col min="14339" max="14339" width="9.6640625" style="69" customWidth="1"/>
    <col min="14340" max="14340" width="40.5546875" style="69" customWidth="1"/>
    <col min="14341" max="14341" width="6" style="69" customWidth="1"/>
    <col min="14342" max="14342" width="17" style="69" customWidth="1"/>
    <col min="14343" max="14343" width="7.33203125" style="69" customWidth="1"/>
    <col min="14344" max="14344" width="16" style="69" customWidth="1"/>
    <col min="14345" max="14346" width="9.109375" style="69"/>
    <col min="14347" max="14347" width="8.88671875" style="69" customWidth="1"/>
    <col min="14348" max="14593" width="9.109375" style="69"/>
    <col min="14594" max="14594" width="3.109375" style="69" customWidth="1"/>
    <col min="14595" max="14595" width="9.6640625" style="69" customWidth="1"/>
    <col min="14596" max="14596" width="40.5546875" style="69" customWidth="1"/>
    <col min="14597" max="14597" width="6" style="69" customWidth="1"/>
    <col min="14598" max="14598" width="17" style="69" customWidth="1"/>
    <col min="14599" max="14599" width="7.33203125" style="69" customWidth="1"/>
    <col min="14600" max="14600" width="16" style="69" customWidth="1"/>
    <col min="14601" max="14602" width="9.109375" style="69"/>
    <col min="14603" max="14603" width="8.88671875" style="69" customWidth="1"/>
    <col min="14604" max="14849" width="9.109375" style="69"/>
    <col min="14850" max="14850" width="3.109375" style="69" customWidth="1"/>
    <col min="14851" max="14851" width="9.6640625" style="69" customWidth="1"/>
    <col min="14852" max="14852" width="40.5546875" style="69" customWidth="1"/>
    <col min="14853" max="14853" width="6" style="69" customWidth="1"/>
    <col min="14854" max="14854" width="17" style="69" customWidth="1"/>
    <col min="14855" max="14855" width="7.33203125" style="69" customWidth="1"/>
    <col min="14856" max="14856" width="16" style="69" customWidth="1"/>
    <col min="14857" max="14858" width="9.109375" style="69"/>
    <col min="14859" max="14859" width="8.88671875" style="69" customWidth="1"/>
    <col min="14860" max="15105" width="9.109375" style="69"/>
    <col min="15106" max="15106" width="3.109375" style="69" customWidth="1"/>
    <col min="15107" max="15107" width="9.6640625" style="69" customWidth="1"/>
    <col min="15108" max="15108" width="40.5546875" style="69" customWidth="1"/>
    <col min="15109" max="15109" width="6" style="69" customWidth="1"/>
    <col min="15110" max="15110" width="17" style="69" customWidth="1"/>
    <col min="15111" max="15111" width="7.33203125" style="69" customWidth="1"/>
    <col min="15112" max="15112" width="16" style="69" customWidth="1"/>
    <col min="15113" max="15114" width="9.109375" style="69"/>
    <col min="15115" max="15115" width="8.88671875" style="69" customWidth="1"/>
    <col min="15116" max="15361" width="9.109375" style="69"/>
    <col min="15362" max="15362" width="3.109375" style="69" customWidth="1"/>
    <col min="15363" max="15363" width="9.6640625" style="69" customWidth="1"/>
    <col min="15364" max="15364" width="40.5546875" style="69" customWidth="1"/>
    <col min="15365" max="15365" width="6" style="69" customWidth="1"/>
    <col min="15366" max="15366" width="17" style="69" customWidth="1"/>
    <col min="15367" max="15367" width="7.33203125" style="69" customWidth="1"/>
    <col min="15368" max="15368" width="16" style="69" customWidth="1"/>
    <col min="15369" max="15370" width="9.109375" style="69"/>
    <col min="15371" max="15371" width="8.88671875" style="69" customWidth="1"/>
    <col min="15372" max="15617" width="9.109375" style="69"/>
    <col min="15618" max="15618" width="3.109375" style="69" customWidth="1"/>
    <col min="15619" max="15619" width="9.6640625" style="69" customWidth="1"/>
    <col min="15620" max="15620" width="40.5546875" style="69" customWidth="1"/>
    <col min="15621" max="15621" width="6" style="69" customWidth="1"/>
    <col min="15622" max="15622" width="17" style="69" customWidth="1"/>
    <col min="15623" max="15623" width="7.33203125" style="69" customWidth="1"/>
    <col min="15624" max="15624" width="16" style="69" customWidth="1"/>
    <col min="15625" max="15626" width="9.109375" style="69"/>
    <col min="15627" max="15627" width="8.88671875" style="69" customWidth="1"/>
    <col min="15628" max="15873" width="9.109375" style="69"/>
    <col min="15874" max="15874" width="3.109375" style="69" customWidth="1"/>
    <col min="15875" max="15875" width="9.6640625" style="69" customWidth="1"/>
    <col min="15876" max="15876" width="40.5546875" style="69" customWidth="1"/>
    <col min="15877" max="15877" width="6" style="69" customWidth="1"/>
    <col min="15878" max="15878" width="17" style="69" customWidth="1"/>
    <col min="15879" max="15879" width="7.33203125" style="69" customWidth="1"/>
    <col min="15880" max="15880" width="16" style="69" customWidth="1"/>
    <col min="15881" max="15882" width="9.109375" style="69"/>
    <col min="15883" max="15883" width="8.88671875" style="69" customWidth="1"/>
    <col min="15884" max="16129" width="9.109375" style="69"/>
    <col min="16130" max="16130" width="3.109375" style="69" customWidth="1"/>
    <col min="16131" max="16131" width="9.6640625" style="69" customWidth="1"/>
    <col min="16132" max="16132" width="40.5546875" style="69" customWidth="1"/>
    <col min="16133" max="16133" width="6" style="69" customWidth="1"/>
    <col min="16134" max="16134" width="17" style="69" customWidth="1"/>
    <col min="16135" max="16135" width="7.33203125" style="69" customWidth="1"/>
    <col min="16136" max="16136" width="16" style="69" customWidth="1"/>
    <col min="16137" max="16138" width="9.109375" style="69"/>
    <col min="16139" max="16139" width="8.88671875" style="69" customWidth="1"/>
    <col min="16140" max="16384" width="9.109375" style="69"/>
  </cols>
  <sheetData>
    <row r="1" spans="1:9" ht="15.6" x14ac:dyDescent="0.3">
      <c r="B1" s="180" t="s">
        <v>472</v>
      </c>
      <c r="C1" s="180"/>
      <c r="D1" s="180"/>
      <c r="E1" s="180"/>
      <c r="F1" s="180"/>
      <c r="G1" s="180"/>
      <c r="H1" s="180"/>
      <c r="I1" s="180"/>
    </row>
    <row r="3" spans="1:9" x14ac:dyDescent="0.25">
      <c r="D3" s="70" t="s">
        <v>15</v>
      </c>
      <c r="E3" s="71"/>
      <c r="F3" s="72"/>
    </row>
    <row r="4" spans="1:9" x14ac:dyDescent="0.25">
      <c r="D4" s="70" t="s">
        <v>16</v>
      </c>
      <c r="E4" s="73"/>
      <c r="F4" s="74"/>
      <c r="G4" s="74"/>
      <c r="H4" s="75"/>
    </row>
    <row r="5" spans="1:9" x14ac:dyDescent="0.25">
      <c r="G5" s="76"/>
    </row>
    <row r="6" spans="1:9" x14ac:dyDescent="0.25">
      <c r="D6" s="70" t="s">
        <v>17</v>
      </c>
      <c r="E6" s="77" t="s">
        <v>18</v>
      </c>
      <c r="G6" s="76"/>
    </row>
    <row r="7" spans="1:9" x14ac:dyDescent="0.25">
      <c r="D7" s="70" t="s">
        <v>19</v>
      </c>
      <c r="E7" s="78"/>
      <c r="F7" s="70" t="s">
        <v>20</v>
      </c>
      <c r="G7" s="78"/>
    </row>
    <row r="8" spans="1:9" ht="15.6" x14ac:dyDescent="0.3">
      <c r="A8" s="79"/>
    </row>
    <row r="9" spans="1:9" ht="15.6" x14ac:dyDescent="0.3">
      <c r="A9" s="80" t="s">
        <v>21</v>
      </c>
    </row>
    <row r="10" spans="1:9" ht="6" customHeight="1" x14ac:dyDescent="0.3">
      <c r="A10" s="79"/>
    </row>
    <row r="11" spans="1:9" ht="15.6" x14ac:dyDescent="0.3">
      <c r="A11" s="81" t="s">
        <v>22</v>
      </c>
      <c r="D11" s="82" t="s">
        <v>23</v>
      </c>
      <c r="E11" s="83" t="s">
        <v>24</v>
      </c>
      <c r="F11" s="82"/>
      <c r="G11" s="84"/>
      <c r="H11" s="84"/>
      <c r="I11" s="84"/>
    </row>
    <row r="12" spans="1:9" ht="6.75" customHeight="1" x14ac:dyDescent="0.3">
      <c r="D12" s="82"/>
      <c r="E12" s="83"/>
      <c r="I12" s="84"/>
    </row>
    <row r="13" spans="1:9" ht="13.5" customHeight="1" x14ac:dyDescent="0.3">
      <c r="B13" s="84"/>
      <c r="C13" s="84"/>
      <c r="D13" s="84"/>
      <c r="E13" s="84"/>
      <c r="F13" s="85" t="s">
        <v>25</v>
      </c>
      <c r="G13" s="86"/>
      <c r="H13" s="85" t="s">
        <v>26</v>
      </c>
    </row>
    <row r="14" spans="1:9" ht="26.4" x14ac:dyDescent="0.25">
      <c r="B14" s="87" t="s">
        <v>27</v>
      </c>
      <c r="C14" s="88"/>
      <c r="D14" s="87" t="s">
        <v>28</v>
      </c>
      <c r="E14" s="87"/>
      <c r="F14" s="87" t="s">
        <v>29</v>
      </c>
      <c r="G14" s="89"/>
      <c r="H14" s="87" t="s">
        <v>30</v>
      </c>
    </row>
    <row r="15" spans="1:9" x14ac:dyDescent="0.25">
      <c r="B15" s="90" t="s">
        <v>31</v>
      </c>
      <c r="C15" s="91"/>
      <c r="D15" s="91" t="s">
        <v>32</v>
      </c>
      <c r="E15" s="91"/>
      <c r="F15" s="92">
        <v>0</v>
      </c>
      <c r="G15" s="93"/>
      <c r="H15" s="92">
        <v>0</v>
      </c>
    </row>
    <row r="16" spans="1:9" x14ac:dyDescent="0.25">
      <c r="B16" s="90" t="s">
        <v>33</v>
      </c>
      <c r="C16" s="91"/>
      <c r="D16" s="91" t="s">
        <v>34</v>
      </c>
      <c r="E16" s="91"/>
      <c r="F16" s="92">
        <v>0</v>
      </c>
      <c r="G16" s="93"/>
      <c r="H16" s="92">
        <v>0</v>
      </c>
    </row>
    <row r="17" spans="1:12" x14ac:dyDescent="0.25">
      <c r="B17" s="90" t="s">
        <v>35</v>
      </c>
      <c r="C17" s="91"/>
      <c r="D17" s="91" t="s">
        <v>88</v>
      </c>
      <c r="E17" s="91"/>
      <c r="F17" s="92">
        <v>0</v>
      </c>
      <c r="G17" s="93"/>
      <c r="H17" s="92">
        <v>0</v>
      </c>
    </row>
    <row r="18" spans="1:12" x14ac:dyDescent="0.25">
      <c r="B18" s="90" t="s">
        <v>35</v>
      </c>
      <c r="C18" s="91"/>
      <c r="D18" s="91" t="s">
        <v>88</v>
      </c>
      <c r="E18" s="91"/>
      <c r="F18" s="92">
        <v>0</v>
      </c>
      <c r="G18" s="93"/>
      <c r="H18" s="92">
        <v>0</v>
      </c>
    </row>
    <row r="19" spans="1:12" x14ac:dyDescent="0.25">
      <c r="B19" s="90" t="s">
        <v>86</v>
      </c>
      <c r="C19" s="91"/>
      <c r="D19" s="91" t="s">
        <v>36</v>
      </c>
      <c r="E19" s="91"/>
      <c r="F19" s="92">
        <v>0</v>
      </c>
      <c r="G19" s="93"/>
      <c r="H19" s="92">
        <v>0</v>
      </c>
    </row>
    <row r="20" spans="1:12" x14ac:dyDescent="0.25">
      <c r="B20" s="90" t="s">
        <v>87</v>
      </c>
      <c r="C20" s="91"/>
      <c r="D20" s="91" t="s">
        <v>89</v>
      </c>
      <c r="E20" s="91"/>
      <c r="F20" s="92">
        <v>0</v>
      </c>
      <c r="G20" s="93"/>
      <c r="H20" s="92">
        <v>0</v>
      </c>
    </row>
    <row r="21" spans="1:12" x14ac:dyDescent="0.25">
      <c r="B21" s="90" t="s">
        <v>72</v>
      </c>
      <c r="C21" s="91"/>
      <c r="D21" s="91" t="s">
        <v>79</v>
      </c>
      <c r="E21" s="91"/>
      <c r="F21" s="92">
        <v>0</v>
      </c>
      <c r="G21" s="93"/>
      <c r="H21" s="92">
        <v>0</v>
      </c>
    </row>
    <row r="22" spans="1:12" x14ac:dyDescent="0.25">
      <c r="B22" s="90" t="s">
        <v>73</v>
      </c>
      <c r="C22" s="91"/>
      <c r="D22" s="91" t="s">
        <v>80</v>
      </c>
      <c r="E22" s="91"/>
      <c r="F22" s="92">
        <v>0</v>
      </c>
      <c r="G22" s="93"/>
      <c r="H22" s="92">
        <v>0</v>
      </c>
    </row>
    <row r="23" spans="1:12" x14ac:dyDescent="0.25">
      <c r="B23" s="90" t="s">
        <v>74</v>
      </c>
      <c r="C23" s="91"/>
      <c r="D23" s="91" t="s">
        <v>81</v>
      </c>
      <c r="E23" s="91"/>
      <c r="F23" s="92">
        <v>0</v>
      </c>
      <c r="G23" s="93"/>
      <c r="H23" s="92">
        <v>0</v>
      </c>
    </row>
    <row r="24" spans="1:12" x14ac:dyDescent="0.25">
      <c r="B24" s="90" t="s">
        <v>75</v>
      </c>
      <c r="C24" s="91"/>
      <c r="D24" s="91" t="s">
        <v>82</v>
      </c>
      <c r="E24" s="91"/>
      <c r="F24" s="92">
        <v>0</v>
      </c>
      <c r="G24" s="93"/>
      <c r="H24" s="92">
        <v>0</v>
      </c>
    </row>
    <row r="25" spans="1:12" x14ac:dyDescent="0.25">
      <c r="B25" s="90" t="s">
        <v>76</v>
      </c>
      <c r="C25" s="91"/>
      <c r="D25" s="91" t="s">
        <v>83</v>
      </c>
      <c r="E25" s="91"/>
      <c r="F25" s="92">
        <v>0</v>
      </c>
      <c r="G25" s="93"/>
      <c r="H25" s="92">
        <v>0</v>
      </c>
    </row>
    <row r="26" spans="1:12" x14ac:dyDescent="0.25">
      <c r="B26" s="90" t="s">
        <v>77</v>
      </c>
      <c r="C26" s="91"/>
      <c r="D26" s="91" t="s">
        <v>84</v>
      </c>
      <c r="E26" s="91"/>
      <c r="F26" s="92">
        <v>0</v>
      </c>
      <c r="G26" s="93"/>
      <c r="H26" s="92">
        <v>0</v>
      </c>
    </row>
    <row r="27" spans="1:12" x14ac:dyDescent="0.25">
      <c r="B27" s="90" t="s">
        <v>78</v>
      </c>
      <c r="C27" s="91"/>
      <c r="D27" s="91" t="s">
        <v>85</v>
      </c>
      <c r="E27" s="91"/>
      <c r="F27" s="92">
        <v>0</v>
      </c>
      <c r="G27" s="93"/>
      <c r="H27" s="92">
        <v>0</v>
      </c>
    </row>
    <row r="28" spans="1:12" x14ac:dyDescent="0.25">
      <c r="B28" s="90">
        <v>20325</v>
      </c>
      <c r="C28" s="91"/>
      <c r="D28" s="91" t="s">
        <v>71</v>
      </c>
      <c r="E28" s="91"/>
      <c r="F28" s="92">
        <v>0</v>
      </c>
      <c r="G28" s="93"/>
      <c r="H28" s="92">
        <v>0</v>
      </c>
    </row>
    <row r="29" spans="1:12" x14ac:dyDescent="0.25">
      <c r="B29" s="90"/>
      <c r="C29" s="91"/>
      <c r="D29" s="91"/>
      <c r="E29" s="91"/>
      <c r="F29" s="92"/>
      <c r="G29" s="93"/>
      <c r="H29" s="92"/>
    </row>
    <row r="30" spans="1:12" x14ac:dyDescent="0.25">
      <c r="A30" s="81"/>
      <c r="B30" s="181" t="s">
        <v>37</v>
      </c>
      <c r="C30" s="181"/>
      <c r="D30" s="181"/>
      <c r="E30" s="70"/>
      <c r="F30" s="94">
        <f>SUM(F15:F29)</f>
        <v>0</v>
      </c>
      <c r="G30" s="93"/>
      <c r="H30" s="94">
        <f>SUM(H15:H29)</f>
        <v>0</v>
      </c>
      <c r="I30" s="95" t="s">
        <v>38</v>
      </c>
    </row>
    <row r="32" spans="1:12" ht="15.6" x14ac:dyDescent="0.3">
      <c r="A32" s="81" t="s">
        <v>39</v>
      </c>
      <c r="D32" s="96" t="s">
        <v>40</v>
      </c>
      <c r="F32" s="97">
        <f>TOT_VISION_Exp</f>
        <v>0</v>
      </c>
      <c r="H32" s="98">
        <f>TOT_Subr_Exp</f>
        <v>0</v>
      </c>
      <c r="I32" s="99"/>
      <c r="J32" s="100" t="s">
        <v>41</v>
      </c>
      <c r="K32" s="101"/>
      <c r="L32" s="102"/>
    </row>
    <row r="33" spans="1:12" ht="21" customHeight="1" thickBot="1" x14ac:dyDescent="0.3">
      <c r="B33" s="103"/>
      <c r="C33" s="103"/>
      <c r="D33" s="103"/>
      <c r="E33" s="103"/>
      <c r="F33" s="104" t="str">
        <f>IF(TOT_VISION_Exp-ROUND(TOT_VISION_Exp,0)&lt;&gt;0,"YOU ENTERED PENNIES IN COLUMN 11 OF THE SEFA DATA SHEET!", IF( TOT_Fed_Exp-ROUND(TOT_Fed_Exp,0)&lt;&gt;0,"YOU ENTERED PENNIES IN COLUMN 12 OF THE SEFA DATA SHEET!",""))</f>
        <v/>
      </c>
      <c r="H33" s="105"/>
    </row>
    <row r="34" spans="1:12" ht="15.6" thickBot="1" x14ac:dyDescent="0.3">
      <c r="A34" s="81" t="s">
        <v>42</v>
      </c>
      <c r="B34" s="103"/>
      <c r="C34" s="103"/>
      <c r="D34" s="70" t="s">
        <v>43</v>
      </c>
      <c r="E34" s="103"/>
      <c r="F34" s="106">
        <f>F30-F32</f>
        <v>0</v>
      </c>
      <c r="G34" s="107" t="e">
        <f>F34/F30</f>
        <v>#DIV/0!</v>
      </c>
      <c r="H34" s="108">
        <f>H30-H32</f>
        <v>0</v>
      </c>
      <c r="I34" s="107" t="e">
        <f>H34/H30</f>
        <v>#DIV/0!</v>
      </c>
    </row>
    <row r="35" spans="1:12" ht="24" customHeight="1" thickBot="1" x14ac:dyDescent="0.3">
      <c r="B35" s="103"/>
      <c r="C35" s="103"/>
      <c r="D35" s="103"/>
      <c r="E35" s="103"/>
      <c r="F35" s="104" t="str">
        <f>IF(F33&lt;&gt;"","YOU ENTERED PENNIES ON THE SEFA DATA SHEET - PLEASE FIX","")</f>
        <v/>
      </c>
      <c r="H35" s="109" t="str">
        <f>IF(H32-ROUND(H32,0)&lt;&gt;0,"YOU ENTERED PENNIES IN COLUMN 14 OF THE SEFA DATA SHEET - PLEASE FIX","")</f>
        <v/>
      </c>
    </row>
    <row r="36" spans="1:12" ht="15.6" x14ac:dyDescent="0.3">
      <c r="A36" s="81" t="s">
        <v>44</v>
      </c>
      <c r="B36" s="110"/>
      <c r="C36" s="110"/>
      <c r="D36" s="111" t="s">
        <v>45</v>
      </c>
      <c r="E36" s="111"/>
      <c r="F36" s="111"/>
      <c r="G36" s="112"/>
      <c r="H36" s="111"/>
      <c r="I36" s="112"/>
    </row>
    <row r="37" spans="1:12" ht="15" x14ac:dyDescent="0.25">
      <c r="B37" s="113"/>
      <c r="C37" s="103"/>
      <c r="D37" s="114"/>
      <c r="F37" s="115"/>
      <c r="H37" s="115"/>
    </row>
    <row r="38" spans="1:12" ht="15" x14ac:dyDescent="0.25">
      <c r="B38" s="116"/>
      <c r="C38" s="103"/>
      <c r="D38" s="114"/>
      <c r="F38" s="115"/>
      <c r="H38" s="115"/>
    </row>
    <row r="39" spans="1:12" ht="15" x14ac:dyDescent="0.25">
      <c r="B39" s="116"/>
      <c r="C39" s="103"/>
      <c r="D39" s="114"/>
      <c r="F39" s="115"/>
      <c r="H39" s="115"/>
    </row>
    <row r="40" spans="1:12" ht="15" x14ac:dyDescent="0.25">
      <c r="B40" s="116"/>
      <c r="C40" s="103"/>
      <c r="D40" s="114"/>
      <c r="F40" s="115"/>
      <c r="H40" s="115"/>
    </row>
    <row r="41" spans="1:12" ht="15" x14ac:dyDescent="0.25">
      <c r="B41" s="116"/>
      <c r="C41" s="103"/>
      <c r="D41" s="114"/>
      <c r="F41" s="115"/>
      <c r="H41" s="115"/>
    </row>
    <row r="42" spans="1:12" ht="15" x14ac:dyDescent="0.25">
      <c r="B42" s="116"/>
      <c r="C42" s="103"/>
      <c r="D42" s="117"/>
      <c r="F42" s="118"/>
      <c r="H42" s="118"/>
    </row>
    <row r="43" spans="1:12" x14ac:dyDescent="0.25">
      <c r="B43" s="116"/>
      <c r="D43" s="117"/>
      <c r="F43" s="118"/>
      <c r="H43" s="118"/>
    </row>
    <row r="44" spans="1:12" x14ac:dyDescent="0.25">
      <c r="B44" s="116"/>
      <c r="D44" s="117"/>
      <c r="F44" s="118"/>
      <c r="H44" s="118"/>
    </row>
    <row r="45" spans="1:12" x14ac:dyDescent="0.25">
      <c r="B45" s="116"/>
      <c r="D45" s="117"/>
      <c r="F45" s="118"/>
      <c r="H45" s="118"/>
    </row>
    <row r="46" spans="1:12" x14ac:dyDescent="0.25">
      <c r="D46" s="70" t="s">
        <v>46</v>
      </c>
      <c r="E46" s="76"/>
      <c r="F46" s="119">
        <f>SUM(F37:F45)</f>
        <v>0</v>
      </c>
      <c r="H46" s="119">
        <f>SUM(H37:H45)</f>
        <v>0</v>
      </c>
      <c r="J46" s="100" t="s">
        <v>41</v>
      </c>
      <c r="K46" s="101"/>
      <c r="L46" s="102"/>
    </row>
    <row r="47" spans="1:12" x14ac:dyDescent="0.25">
      <c r="D47" s="70"/>
      <c r="E47" s="76"/>
      <c r="F47" s="120"/>
      <c r="H47" s="120"/>
    </row>
    <row r="48" spans="1:12" x14ac:dyDescent="0.25">
      <c r="A48" s="81" t="s">
        <v>47</v>
      </c>
      <c r="D48" s="70" t="s">
        <v>48</v>
      </c>
      <c r="E48" s="76"/>
      <c r="F48" s="119">
        <f>F46+F34</f>
        <v>0</v>
      </c>
      <c r="G48" s="107" t="e">
        <f>F48/F30</f>
        <v>#DIV/0!</v>
      </c>
      <c r="H48" s="119">
        <f>H46+H34</f>
        <v>0</v>
      </c>
      <c r="I48" s="107" t="e">
        <f>H48/H30</f>
        <v>#DIV/0!</v>
      </c>
    </row>
    <row r="49" spans="1:11" x14ac:dyDescent="0.25">
      <c r="B49" s="121"/>
      <c r="C49" s="121"/>
      <c r="D49" s="121"/>
      <c r="E49" s="121"/>
      <c r="F49" s="121"/>
      <c r="G49" s="121"/>
      <c r="H49" s="121"/>
      <c r="I49" s="121"/>
    </row>
    <row r="50" spans="1:11" x14ac:dyDescent="0.25">
      <c r="B50" s="110"/>
      <c r="C50" s="110"/>
      <c r="D50" s="110"/>
      <c r="E50" s="110"/>
      <c r="F50" s="110"/>
      <c r="G50" s="110"/>
      <c r="H50" s="110"/>
      <c r="I50" s="110"/>
    </row>
    <row r="51" spans="1:11" ht="15.6" x14ac:dyDescent="0.3">
      <c r="A51" s="122" t="s">
        <v>95</v>
      </c>
      <c r="E51" s="82"/>
      <c r="F51" s="82"/>
      <c r="G51" s="84"/>
      <c r="H51" s="82"/>
      <c r="I51" s="84"/>
    </row>
    <row r="52" spans="1:11" ht="7.2" customHeight="1" x14ac:dyDescent="0.3">
      <c r="D52" s="123"/>
      <c r="E52" s="82"/>
      <c r="F52" s="82"/>
      <c r="G52" s="84"/>
      <c r="H52" s="82"/>
      <c r="I52" s="84"/>
    </row>
    <row r="53" spans="1:11" ht="15.6" x14ac:dyDescent="0.3">
      <c r="B53" s="124" t="s">
        <v>49</v>
      </c>
      <c r="C53" s="124"/>
      <c r="D53" s="125" t="s">
        <v>91</v>
      </c>
      <c r="E53" s="82"/>
      <c r="F53" s="168">
        <f>TOT_VISION_Exp</f>
        <v>0</v>
      </c>
      <c r="G53" s="126"/>
      <c r="H53" s="100" t="s">
        <v>41</v>
      </c>
      <c r="I53" s="127"/>
    </row>
    <row r="54" spans="1:11" ht="15.6" x14ac:dyDescent="0.3">
      <c r="B54" s="124"/>
      <c r="C54" s="124"/>
      <c r="D54" s="128"/>
      <c r="E54" s="82"/>
      <c r="G54" s="126"/>
      <c r="H54" s="129"/>
      <c r="I54" s="84"/>
    </row>
    <row r="55" spans="1:11" ht="15.6" x14ac:dyDescent="0.3">
      <c r="B55" s="124" t="s">
        <v>50</v>
      </c>
      <c r="C55" s="124"/>
      <c r="D55" s="125" t="s">
        <v>92</v>
      </c>
      <c r="E55" s="82"/>
      <c r="F55" s="168">
        <f>TOT_Fed_Exp</f>
        <v>0</v>
      </c>
      <c r="G55" s="126"/>
      <c r="H55" s="129"/>
      <c r="I55" s="84"/>
    </row>
    <row r="56" spans="1:11" ht="15.6" x14ac:dyDescent="0.3">
      <c r="B56" s="124"/>
      <c r="C56" s="124"/>
      <c r="D56" s="128"/>
      <c r="E56" s="82"/>
      <c r="G56" s="126"/>
      <c r="H56" s="129"/>
      <c r="I56" s="84"/>
    </row>
    <row r="57" spans="1:11" ht="15.6" x14ac:dyDescent="0.3">
      <c r="B57" s="124" t="s">
        <v>51</v>
      </c>
      <c r="C57" s="124"/>
      <c r="D57" s="125" t="s">
        <v>93</v>
      </c>
      <c r="E57" s="82"/>
      <c r="F57" s="168">
        <f>F53-F55</f>
        <v>0</v>
      </c>
      <c r="G57" s="126"/>
      <c r="H57" s="129"/>
      <c r="I57" s="84"/>
    </row>
    <row r="58" spans="1:11" ht="15.6" x14ac:dyDescent="0.3">
      <c r="D58" s="123"/>
      <c r="E58" s="82"/>
      <c r="F58" s="82"/>
      <c r="G58" s="84"/>
      <c r="H58" s="82"/>
      <c r="I58" s="84"/>
    </row>
    <row r="59" spans="1:11" ht="15.6" x14ac:dyDescent="0.3">
      <c r="B59" s="130" t="s">
        <v>90</v>
      </c>
      <c r="C59" s="130"/>
      <c r="E59" s="82"/>
      <c r="F59" s="82"/>
      <c r="G59" s="84"/>
      <c r="H59" s="82"/>
      <c r="I59" s="84"/>
    </row>
    <row r="60" spans="1:11" ht="6.6" customHeight="1" x14ac:dyDescent="0.3">
      <c r="D60" s="123"/>
      <c r="E60" s="82"/>
      <c r="F60" s="82"/>
      <c r="G60" s="84"/>
      <c r="H60" s="82"/>
      <c r="I60" s="84"/>
    </row>
    <row r="61" spans="1:11" x14ac:dyDescent="0.25">
      <c r="B61" s="113" t="s">
        <v>0</v>
      </c>
      <c r="C61" s="113"/>
      <c r="D61" s="113" t="s">
        <v>52</v>
      </c>
      <c r="E61" s="113"/>
      <c r="F61" s="131" t="s">
        <v>53</v>
      </c>
      <c r="H61" s="113" t="s">
        <v>54</v>
      </c>
    </row>
    <row r="62" spans="1:11" s="135" customFormat="1" ht="11.4" x14ac:dyDescent="0.2">
      <c r="A62" s="132"/>
      <c r="B62" s="133"/>
      <c r="C62" s="116"/>
      <c r="D62" s="134"/>
      <c r="F62" s="136"/>
      <c r="H62" s="137"/>
      <c r="I62" s="137"/>
      <c r="J62" s="137"/>
      <c r="K62" s="137"/>
    </row>
    <row r="63" spans="1:11" s="135" customFormat="1" ht="11.4" x14ac:dyDescent="0.2">
      <c r="A63" s="132"/>
      <c r="B63" s="138"/>
      <c r="C63" s="116"/>
      <c r="D63" s="134"/>
      <c r="F63" s="136"/>
      <c r="H63" s="137"/>
      <c r="I63" s="137"/>
      <c r="J63" s="137"/>
      <c r="K63" s="137"/>
    </row>
    <row r="64" spans="1:11" s="135" customFormat="1" ht="11.4" x14ac:dyDescent="0.2">
      <c r="A64" s="132"/>
      <c r="B64" s="138"/>
      <c r="C64" s="116"/>
      <c r="D64" s="134"/>
      <c r="F64" s="136"/>
      <c r="H64" s="137"/>
      <c r="I64" s="137"/>
      <c r="J64" s="137"/>
      <c r="K64" s="137"/>
    </row>
    <row r="65" spans="1:11" s="135" customFormat="1" ht="11.4" x14ac:dyDescent="0.2">
      <c r="A65" s="132"/>
      <c r="B65" s="138"/>
      <c r="C65" s="116"/>
      <c r="D65" s="134"/>
      <c r="F65" s="136"/>
      <c r="H65" s="137"/>
      <c r="I65" s="137"/>
      <c r="J65" s="137"/>
      <c r="K65" s="137"/>
    </row>
    <row r="66" spans="1:11" s="135" customFormat="1" ht="11.4" x14ac:dyDescent="0.2">
      <c r="A66" s="132"/>
      <c r="B66" s="138"/>
      <c r="C66" s="116"/>
      <c r="D66" s="134"/>
      <c r="F66" s="136"/>
      <c r="H66" s="137"/>
      <c r="I66" s="137"/>
      <c r="J66" s="137"/>
      <c r="K66" s="137"/>
    </row>
    <row r="67" spans="1:11" s="135" customFormat="1" ht="11.4" x14ac:dyDescent="0.2">
      <c r="A67" s="132"/>
      <c r="B67" s="138"/>
      <c r="C67" s="116"/>
      <c r="D67" s="134"/>
      <c r="F67" s="136"/>
      <c r="H67" s="137"/>
      <c r="I67" s="137"/>
      <c r="J67" s="137"/>
      <c r="K67" s="137"/>
    </row>
    <row r="68" spans="1:11" s="135" customFormat="1" ht="11.4" x14ac:dyDescent="0.2">
      <c r="A68" s="132"/>
      <c r="B68" s="138"/>
      <c r="C68" s="116"/>
      <c r="D68" s="134"/>
      <c r="F68" s="136"/>
      <c r="H68" s="137"/>
      <c r="I68" s="137"/>
      <c r="J68" s="137"/>
      <c r="K68" s="137"/>
    </row>
    <row r="69" spans="1:11" s="135" customFormat="1" ht="11.4" x14ac:dyDescent="0.2">
      <c r="A69" s="132"/>
      <c r="B69" s="138"/>
      <c r="C69" s="116"/>
      <c r="D69" s="134"/>
      <c r="F69" s="136"/>
      <c r="H69" s="137"/>
      <c r="I69" s="137"/>
      <c r="J69" s="137"/>
      <c r="K69" s="137"/>
    </row>
    <row r="70" spans="1:11" s="135" customFormat="1" ht="11.4" x14ac:dyDescent="0.2">
      <c r="A70" s="132"/>
      <c r="B70" s="138"/>
      <c r="C70" s="116"/>
      <c r="D70" s="134"/>
      <c r="F70" s="136"/>
      <c r="H70" s="137"/>
      <c r="I70" s="137"/>
      <c r="J70" s="137"/>
      <c r="K70" s="137"/>
    </row>
    <row r="71" spans="1:11" s="135" customFormat="1" ht="11.4" x14ac:dyDescent="0.2">
      <c r="A71" s="132"/>
      <c r="B71" s="138"/>
      <c r="C71" s="116"/>
      <c r="D71" s="134"/>
      <c r="F71" s="136"/>
      <c r="H71" s="137"/>
      <c r="I71" s="137"/>
      <c r="J71" s="137"/>
      <c r="K71" s="137"/>
    </row>
    <row r="72" spans="1:11" s="135" customFormat="1" ht="11.4" x14ac:dyDescent="0.2">
      <c r="A72" s="132"/>
      <c r="B72" s="138"/>
      <c r="C72" s="116"/>
      <c r="D72" s="134"/>
      <c r="F72" s="136"/>
      <c r="H72" s="137"/>
      <c r="I72" s="137"/>
      <c r="J72" s="137"/>
      <c r="K72" s="137"/>
    </row>
    <row r="73" spans="1:11" s="135" customFormat="1" ht="11.4" x14ac:dyDescent="0.2">
      <c r="A73" s="132"/>
      <c r="B73" s="138"/>
      <c r="C73" s="116"/>
      <c r="D73" s="134"/>
      <c r="F73" s="136"/>
      <c r="H73" s="137"/>
      <c r="I73" s="137"/>
      <c r="J73" s="137"/>
      <c r="K73" s="137"/>
    </row>
    <row r="74" spans="1:11" s="135" customFormat="1" ht="11.4" x14ac:dyDescent="0.2">
      <c r="A74" s="132"/>
      <c r="B74" s="139"/>
      <c r="C74" s="139"/>
    </row>
    <row r="75" spans="1:11" x14ac:dyDescent="0.25">
      <c r="B75" s="140"/>
      <c r="C75" s="140"/>
      <c r="D75" s="70" t="s">
        <v>94</v>
      </c>
      <c r="E75" s="76"/>
      <c r="F75" s="119">
        <f>F57-SUM(F62:F73)</f>
        <v>0</v>
      </c>
    </row>
    <row r="76" spans="1:11" x14ac:dyDescent="0.25">
      <c r="B76" s="140"/>
      <c r="C76" s="140"/>
    </row>
  </sheetData>
  <sheetProtection insertRows="0" deleteRows="0" selectLockedCells="1"/>
  <protectedRanges>
    <protectedRange sqref="A15:K18 A19:A29 B20:D27 B29:D29 E19:K29" name="Section2"/>
    <protectedRange sqref="E4:H7" name="Section1"/>
    <protectedRange sqref="B28:D28" name="Section2_1"/>
  </protectedRanges>
  <mergeCells count="2">
    <mergeCell ref="B1:I1"/>
    <mergeCell ref="B30:D30"/>
  </mergeCells>
  <pageMargins left="0.48" right="0.36" top="0.78" bottom="1" header="0.5" footer="0.5"/>
  <pageSetup scale="64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22"/>
  <sheetViews>
    <sheetView showGridLines="0" zoomScaleNormal="100" workbookViewId="0">
      <selection activeCell="B20" sqref="B20:C20"/>
    </sheetView>
  </sheetViews>
  <sheetFormatPr defaultRowHeight="13.2" x14ac:dyDescent="0.25"/>
  <cols>
    <col min="1" max="1" width="4.44140625" style="69" customWidth="1"/>
    <col min="2" max="2" width="14.33203125" style="69" customWidth="1"/>
    <col min="3" max="3" width="73.88671875" style="69" customWidth="1"/>
    <col min="4" max="4" width="1.6640625" style="69" customWidth="1"/>
    <col min="5" max="256" width="9.109375" style="69"/>
    <col min="257" max="257" width="4.44140625" style="69" customWidth="1"/>
    <col min="258" max="258" width="14.33203125" style="69" customWidth="1"/>
    <col min="259" max="259" width="73.88671875" style="69" customWidth="1"/>
    <col min="260" max="260" width="1.6640625" style="69" customWidth="1"/>
    <col min="261" max="512" width="9.109375" style="69"/>
    <col min="513" max="513" width="4.44140625" style="69" customWidth="1"/>
    <col min="514" max="514" width="14.33203125" style="69" customWidth="1"/>
    <col min="515" max="515" width="73.88671875" style="69" customWidth="1"/>
    <col min="516" max="516" width="1.6640625" style="69" customWidth="1"/>
    <col min="517" max="768" width="9.109375" style="69"/>
    <col min="769" max="769" width="4.44140625" style="69" customWidth="1"/>
    <col min="770" max="770" width="14.33203125" style="69" customWidth="1"/>
    <col min="771" max="771" width="73.88671875" style="69" customWidth="1"/>
    <col min="772" max="772" width="1.6640625" style="69" customWidth="1"/>
    <col min="773" max="1024" width="9.109375" style="69"/>
    <col min="1025" max="1025" width="4.44140625" style="69" customWidth="1"/>
    <col min="1026" max="1026" width="14.33203125" style="69" customWidth="1"/>
    <col min="1027" max="1027" width="73.88671875" style="69" customWidth="1"/>
    <col min="1028" max="1028" width="1.6640625" style="69" customWidth="1"/>
    <col min="1029" max="1280" width="9.109375" style="69"/>
    <col min="1281" max="1281" width="4.44140625" style="69" customWidth="1"/>
    <col min="1282" max="1282" width="14.33203125" style="69" customWidth="1"/>
    <col min="1283" max="1283" width="73.88671875" style="69" customWidth="1"/>
    <col min="1284" max="1284" width="1.6640625" style="69" customWidth="1"/>
    <col min="1285" max="1536" width="9.109375" style="69"/>
    <col min="1537" max="1537" width="4.44140625" style="69" customWidth="1"/>
    <col min="1538" max="1538" width="14.33203125" style="69" customWidth="1"/>
    <col min="1539" max="1539" width="73.88671875" style="69" customWidth="1"/>
    <col min="1540" max="1540" width="1.6640625" style="69" customWidth="1"/>
    <col min="1541" max="1792" width="9.109375" style="69"/>
    <col min="1793" max="1793" width="4.44140625" style="69" customWidth="1"/>
    <col min="1794" max="1794" width="14.33203125" style="69" customWidth="1"/>
    <col min="1795" max="1795" width="73.88671875" style="69" customWidth="1"/>
    <col min="1796" max="1796" width="1.6640625" style="69" customWidth="1"/>
    <col min="1797" max="2048" width="9.109375" style="69"/>
    <col min="2049" max="2049" width="4.44140625" style="69" customWidth="1"/>
    <col min="2050" max="2050" width="14.33203125" style="69" customWidth="1"/>
    <col min="2051" max="2051" width="73.88671875" style="69" customWidth="1"/>
    <col min="2052" max="2052" width="1.6640625" style="69" customWidth="1"/>
    <col min="2053" max="2304" width="9.109375" style="69"/>
    <col min="2305" max="2305" width="4.44140625" style="69" customWidth="1"/>
    <col min="2306" max="2306" width="14.33203125" style="69" customWidth="1"/>
    <col min="2307" max="2307" width="73.88671875" style="69" customWidth="1"/>
    <col min="2308" max="2308" width="1.6640625" style="69" customWidth="1"/>
    <col min="2309" max="2560" width="9.109375" style="69"/>
    <col min="2561" max="2561" width="4.44140625" style="69" customWidth="1"/>
    <col min="2562" max="2562" width="14.33203125" style="69" customWidth="1"/>
    <col min="2563" max="2563" width="73.88671875" style="69" customWidth="1"/>
    <col min="2564" max="2564" width="1.6640625" style="69" customWidth="1"/>
    <col min="2565" max="2816" width="9.109375" style="69"/>
    <col min="2817" max="2817" width="4.44140625" style="69" customWidth="1"/>
    <col min="2818" max="2818" width="14.33203125" style="69" customWidth="1"/>
    <col min="2819" max="2819" width="73.88671875" style="69" customWidth="1"/>
    <col min="2820" max="2820" width="1.6640625" style="69" customWidth="1"/>
    <col min="2821" max="3072" width="9.109375" style="69"/>
    <col min="3073" max="3073" width="4.44140625" style="69" customWidth="1"/>
    <col min="3074" max="3074" width="14.33203125" style="69" customWidth="1"/>
    <col min="3075" max="3075" width="73.88671875" style="69" customWidth="1"/>
    <col min="3076" max="3076" width="1.6640625" style="69" customWidth="1"/>
    <col min="3077" max="3328" width="9.109375" style="69"/>
    <col min="3329" max="3329" width="4.44140625" style="69" customWidth="1"/>
    <col min="3330" max="3330" width="14.33203125" style="69" customWidth="1"/>
    <col min="3331" max="3331" width="73.88671875" style="69" customWidth="1"/>
    <col min="3332" max="3332" width="1.6640625" style="69" customWidth="1"/>
    <col min="3333" max="3584" width="9.109375" style="69"/>
    <col min="3585" max="3585" width="4.44140625" style="69" customWidth="1"/>
    <col min="3586" max="3586" width="14.33203125" style="69" customWidth="1"/>
    <col min="3587" max="3587" width="73.88671875" style="69" customWidth="1"/>
    <col min="3588" max="3588" width="1.6640625" style="69" customWidth="1"/>
    <col min="3589" max="3840" width="9.109375" style="69"/>
    <col min="3841" max="3841" width="4.44140625" style="69" customWidth="1"/>
    <col min="3842" max="3842" width="14.33203125" style="69" customWidth="1"/>
    <col min="3843" max="3843" width="73.88671875" style="69" customWidth="1"/>
    <col min="3844" max="3844" width="1.6640625" style="69" customWidth="1"/>
    <col min="3845" max="4096" width="9.109375" style="69"/>
    <col min="4097" max="4097" width="4.44140625" style="69" customWidth="1"/>
    <col min="4098" max="4098" width="14.33203125" style="69" customWidth="1"/>
    <col min="4099" max="4099" width="73.88671875" style="69" customWidth="1"/>
    <col min="4100" max="4100" width="1.6640625" style="69" customWidth="1"/>
    <col min="4101" max="4352" width="9.109375" style="69"/>
    <col min="4353" max="4353" width="4.44140625" style="69" customWidth="1"/>
    <col min="4354" max="4354" width="14.33203125" style="69" customWidth="1"/>
    <col min="4355" max="4355" width="73.88671875" style="69" customWidth="1"/>
    <col min="4356" max="4356" width="1.6640625" style="69" customWidth="1"/>
    <col min="4357" max="4608" width="9.109375" style="69"/>
    <col min="4609" max="4609" width="4.44140625" style="69" customWidth="1"/>
    <col min="4610" max="4610" width="14.33203125" style="69" customWidth="1"/>
    <col min="4611" max="4611" width="73.88671875" style="69" customWidth="1"/>
    <col min="4612" max="4612" width="1.6640625" style="69" customWidth="1"/>
    <col min="4613" max="4864" width="9.109375" style="69"/>
    <col min="4865" max="4865" width="4.44140625" style="69" customWidth="1"/>
    <col min="4866" max="4866" width="14.33203125" style="69" customWidth="1"/>
    <col min="4867" max="4867" width="73.88671875" style="69" customWidth="1"/>
    <col min="4868" max="4868" width="1.6640625" style="69" customWidth="1"/>
    <col min="4869" max="5120" width="9.109375" style="69"/>
    <col min="5121" max="5121" width="4.44140625" style="69" customWidth="1"/>
    <col min="5122" max="5122" width="14.33203125" style="69" customWidth="1"/>
    <col min="5123" max="5123" width="73.88671875" style="69" customWidth="1"/>
    <col min="5124" max="5124" width="1.6640625" style="69" customWidth="1"/>
    <col min="5125" max="5376" width="9.109375" style="69"/>
    <col min="5377" max="5377" width="4.44140625" style="69" customWidth="1"/>
    <col min="5378" max="5378" width="14.33203125" style="69" customWidth="1"/>
    <col min="5379" max="5379" width="73.88671875" style="69" customWidth="1"/>
    <col min="5380" max="5380" width="1.6640625" style="69" customWidth="1"/>
    <col min="5381" max="5632" width="9.109375" style="69"/>
    <col min="5633" max="5633" width="4.44140625" style="69" customWidth="1"/>
    <col min="5634" max="5634" width="14.33203125" style="69" customWidth="1"/>
    <col min="5635" max="5635" width="73.88671875" style="69" customWidth="1"/>
    <col min="5636" max="5636" width="1.6640625" style="69" customWidth="1"/>
    <col min="5637" max="5888" width="9.109375" style="69"/>
    <col min="5889" max="5889" width="4.44140625" style="69" customWidth="1"/>
    <col min="5890" max="5890" width="14.33203125" style="69" customWidth="1"/>
    <col min="5891" max="5891" width="73.88671875" style="69" customWidth="1"/>
    <col min="5892" max="5892" width="1.6640625" style="69" customWidth="1"/>
    <col min="5893" max="6144" width="9.109375" style="69"/>
    <col min="6145" max="6145" width="4.44140625" style="69" customWidth="1"/>
    <col min="6146" max="6146" width="14.33203125" style="69" customWidth="1"/>
    <col min="6147" max="6147" width="73.88671875" style="69" customWidth="1"/>
    <col min="6148" max="6148" width="1.6640625" style="69" customWidth="1"/>
    <col min="6149" max="6400" width="9.109375" style="69"/>
    <col min="6401" max="6401" width="4.44140625" style="69" customWidth="1"/>
    <col min="6402" max="6402" width="14.33203125" style="69" customWidth="1"/>
    <col min="6403" max="6403" width="73.88671875" style="69" customWidth="1"/>
    <col min="6404" max="6404" width="1.6640625" style="69" customWidth="1"/>
    <col min="6405" max="6656" width="9.109375" style="69"/>
    <col min="6657" max="6657" width="4.44140625" style="69" customWidth="1"/>
    <col min="6658" max="6658" width="14.33203125" style="69" customWidth="1"/>
    <col min="6659" max="6659" width="73.88671875" style="69" customWidth="1"/>
    <col min="6660" max="6660" width="1.6640625" style="69" customWidth="1"/>
    <col min="6661" max="6912" width="9.109375" style="69"/>
    <col min="6913" max="6913" width="4.44140625" style="69" customWidth="1"/>
    <col min="6914" max="6914" width="14.33203125" style="69" customWidth="1"/>
    <col min="6915" max="6915" width="73.88671875" style="69" customWidth="1"/>
    <col min="6916" max="6916" width="1.6640625" style="69" customWidth="1"/>
    <col min="6917" max="7168" width="9.109375" style="69"/>
    <col min="7169" max="7169" width="4.44140625" style="69" customWidth="1"/>
    <col min="7170" max="7170" width="14.33203125" style="69" customWidth="1"/>
    <col min="7171" max="7171" width="73.88671875" style="69" customWidth="1"/>
    <col min="7172" max="7172" width="1.6640625" style="69" customWidth="1"/>
    <col min="7173" max="7424" width="9.109375" style="69"/>
    <col min="7425" max="7425" width="4.44140625" style="69" customWidth="1"/>
    <col min="7426" max="7426" width="14.33203125" style="69" customWidth="1"/>
    <col min="7427" max="7427" width="73.88671875" style="69" customWidth="1"/>
    <col min="7428" max="7428" width="1.6640625" style="69" customWidth="1"/>
    <col min="7429" max="7680" width="9.109375" style="69"/>
    <col min="7681" max="7681" width="4.44140625" style="69" customWidth="1"/>
    <col min="7682" max="7682" width="14.33203125" style="69" customWidth="1"/>
    <col min="7683" max="7683" width="73.88671875" style="69" customWidth="1"/>
    <col min="7684" max="7684" width="1.6640625" style="69" customWidth="1"/>
    <col min="7685" max="7936" width="9.109375" style="69"/>
    <col min="7937" max="7937" width="4.44140625" style="69" customWidth="1"/>
    <col min="7938" max="7938" width="14.33203125" style="69" customWidth="1"/>
    <col min="7939" max="7939" width="73.88671875" style="69" customWidth="1"/>
    <col min="7940" max="7940" width="1.6640625" style="69" customWidth="1"/>
    <col min="7941" max="8192" width="9.109375" style="69"/>
    <col min="8193" max="8193" width="4.44140625" style="69" customWidth="1"/>
    <col min="8194" max="8194" width="14.33203125" style="69" customWidth="1"/>
    <col min="8195" max="8195" width="73.88671875" style="69" customWidth="1"/>
    <col min="8196" max="8196" width="1.6640625" style="69" customWidth="1"/>
    <col min="8197" max="8448" width="9.109375" style="69"/>
    <col min="8449" max="8449" width="4.44140625" style="69" customWidth="1"/>
    <col min="8450" max="8450" width="14.33203125" style="69" customWidth="1"/>
    <col min="8451" max="8451" width="73.88671875" style="69" customWidth="1"/>
    <col min="8452" max="8452" width="1.6640625" style="69" customWidth="1"/>
    <col min="8453" max="8704" width="9.109375" style="69"/>
    <col min="8705" max="8705" width="4.44140625" style="69" customWidth="1"/>
    <col min="8706" max="8706" width="14.33203125" style="69" customWidth="1"/>
    <col min="8707" max="8707" width="73.88671875" style="69" customWidth="1"/>
    <col min="8708" max="8708" width="1.6640625" style="69" customWidth="1"/>
    <col min="8709" max="8960" width="9.109375" style="69"/>
    <col min="8961" max="8961" width="4.44140625" style="69" customWidth="1"/>
    <col min="8962" max="8962" width="14.33203125" style="69" customWidth="1"/>
    <col min="8963" max="8963" width="73.88671875" style="69" customWidth="1"/>
    <col min="8964" max="8964" width="1.6640625" style="69" customWidth="1"/>
    <col min="8965" max="9216" width="9.109375" style="69"/>
    <col min="9217" max="9217" width="4.44140625" style="69" customWidth="1"/>
    <col min="9218" max="9218" width="14.33203125" style="69" customWidth="1"/>
    <col min="9219" max="9219" width="73.88671875" style="69" customWidth="1"/>
    <col min="9220" max="9220" width="1.6640625" style="69" customWidth="1"/>
    <col min="9221" max="9472" width="9.109375" style="69"/>
    <col min="9473" max="9473" width="4.44140625" style="69" customWidth="1"/>
    <col min="9474" max="9474" width="14.33203125" style="69" customWidth="1"/>
    <col min="9475" max="9475" width="73.88671875" style="69" customWidth="1"/>
    <col min="9476" max="9476" width="1.6640625" style="69" customWidth="1"/>
    <col min="9477" max="9728" width="9.109375" style="69"/>
    <col min="9729" max="9729" width="4.44140625" style="69" customWidth="1"/>
    <col min="9730" max="9730" width="14.33203125" style="69" customWidth="1"/>
    <col min="9731" max="9731" width="73.88671875" style="69" customWidth="1"/>
    <col min="9732" max="9732" width="1.6640625" style="69" customWidth="1"/>
    <col min="9733" max="9984" width="9.109375" style="69"/>
    <col min="9985" max="9985" width="4.44140625" style="69" customWidth="1"/>
    <col min="9986" max="9986" width="14.33203125" style="69" customWidth="1"/>
    <col min="9987" max="9987" width="73.88671875" style="69" customWidth="1"/>
    <col min="9988" max="9988" width="1.6640625" style="69" customWidth="1"/>
    <col min="9989" max="10240" width="9.109375" style="69"/>
    <col min="10241" max="10241" width="4.44140625" style="69" customWidth="1"/>
    <col min="10242" max="10242" width="14.33203125" style="69" customWidth="1"/>
    <col min="10243" max="10243" width="73.88671875" style="69" customWidth="1"/>
    <col min="10244" max="10244" width="1.6640625" style="69" customWidth="1"/>
    <col min="10245" max="10496" width="9.109375" style="69"/>
    <col min="10497" max="10497" width="4.44140625" style="69" customWidth="1"/>
    <col min="10498" max="10498" width="14.33203125" style="69" customWidth="1"/>
    <col min="10499" max="10499" width="73.88671875" style="69" customWidth="1"/>
    <col min="10500" max="10500" width="1.6640625" style="69" customWidth="1"/>
    <col min="10501" max="10752" width="9.109375" style="69"/>
    <col min="10753" max="10753" width="4.44140625" style="69" customWidth="1"/>
    <col min="10754" max="10754" width="14.33203125" style="69" customWidth="1"/>
    <col min="10755" max="10755" width="73.88671875" style="69" customWidth="1"/>
    <col min="10756" max="10756" width="1.6640625" style="69" customWidth="1"/>
    <col min="10757" max="11008" width="9.109375" style="69"/>
    <col min="11009" max="11009" width="4.44140625" style="69" customWidth="1"/>
    <col min="11010" max="11010" width="14.33203125" style="69" customWidth="1"/>
    <col min="11011" max="11011" width="73.88671875" style="69" customWidth="1"/>
    <col min="11012" max="11012" width="1.6640625" style="69" customWidth="1"/>
    <col min="11013" max="11264" width="9.109375" style="69"/>
    <col min="11265" max="11265" width="4.44140625" style="69" customWidth="1"/>
    <col min="11266" max="11266" width="14.33203125" style="69" customWidth="1"/>
    <col min="11267" max="11267" width="73.88671875" style="69" customWidth="1"/>
    <col min="11268" max="11268" width="1.6640625" style="69" customWidth="1"/>
    <col min="11269" max="11520" width="9.109375" style="69"/>
    <col min="11521" max="11521" width="4.44140625" style="69" customWidth="1"/>
    <col min="11522" max="11522" width="14.33203125" style="69" customWidth="1"/>
    <col min="11523" max="11523" width="73.88671875" style="69" customWidth="1"/>
    <col min="11524" max="11524" width="1.6640625" style="69" customWidth="1"/>
    <col min="11525" max="11776" width="9.109375" style="69"/>
    <col min="11777" max="11777" width="4.44140625" style="69" customWidth="1"/>
    <col min="11778" max="11778" width="14.33203125" style="69" customWidth="1"/>
    <col min="11779" max="11779" width="73.88671875" style="69" customWidth="1"/>
    <col min="11780" max="11780" width="1.6640625" style="69" customWidth="1"/>
    <col min="11781" max="12032" width="9.109375" style="69"/>
    <col min="12033" max="12033" width="4.44140625" style="69" customWidth="1"/>
    <col min="12034" max="12034" width="14.33203125" style="69" customWidth="1"/>
    <col min="12035" max="12035" width="73.88671875" style="69" customWidth="1"/>
    <col min="12036" max="12036" width="1.6640625" style="69" customWidth="1"/>
    <col min="12037" max="12288" width="9.109375" style="69"/>
    <col min="12289" max="12289" width="4.44140625" style="69" customWidth="1"/>
    <col min="12290" max="12290" width="14.33203125" style="69" customWidth="1"/>
    <col min="12291" max="12291" width="73.88671875" style="69" customWidth="1"/>
    <col min="12292" max="12292" width="1.6640625" style="69" customWidth="1"/>
    <col min="12293" max="12544" width="9.109375" style="69"/>
    <col min="12545" max="12545" width="4.44140625" style="69" customWidth="1"/>
    <col min="12546" max="12546" width="14.33203125" style="69" customWidth="1"/>
    <col min="12547" max="12547" width="73.88671875" style="69" customWidth="1"/>
    <col min="12548" max="12548" width="1.6640625" style="69" customWidth="1"/>
    <col min="12549" max="12800" width="9.109375" style="69"/>
    <col min="12801" max="12801" width="4.44140625" style="69" customWidth="1"/>
    <col min="12802" max="12802" width="14.33203125" style="69" customWidth="1"/>
    <col min="12803" max="12803" width="73.88671875" style="69" customWidth="1"/>
    <col min="12804" max="12804" width="1.6640625" style="69" customWidth="1"/>
    <col min="12805" max="13056" width="9.109375" style="69"/>
    <col min="13057" max="13057" width="4.44140625" style="69" customWidth="1"/>
    <col min="13058" max="13058" width="14.33203125" style="69" customWidth="1"/>
    <col min="13059" max="13059" width="73.88671875" style="69" customWidth="1"/>
    <col min="13060" max="13060" width="1.6640625" style="69" customWidth="1"/>
    <col min="13061" max="13312" width="9.109375" style="69"/>
    <col min="13313" max="13313" width="4.44140625" style="69" customWidth="1"/>
    <col min="13314" max="13314" width="14.33203125" style="69" customWidth="1"/>
    <col min="13315" max="13315" width="73.88671875" style="69" customWidth="1"/>
    <col min="13316" max="13316" width="1.6640625" style="69" customWidth="1"/>
    <col min="13317" max="13568" width="9.109375" style="69"/>
    <col min="13569" max="13569" width="4.44140625" style="69" customWidth="1"/>
    <col min="13570" max="13570" width="14.33203125" style="69" customWidth="1"/>
    <col min="13571" max="13571" width="73.88671875" style="69" customWidth="1"/>
    <col min="13572" max="13572" width="1.6640625" style="69" customWidth="1"/>
    <col min="13573" max="13824" width="9.109375" style="69"/>
    <col min="13825" max="13825" width="4.44140625" style="69" customWidth="1"/>
    <col min="13826" max="13826" width="14.33203125" style="69" customWidth="1"/>
    <col min="13827" max="13827" width="73.88671875" style="69" customWidth="1"/>
    <col min="13828" max="13828" width="1.6640625" style="69" customWidth="1"/>
    <col min="13829" max="14080" width="9.109375" style="69"/>
    <col min="14081" max="14081" width="4.44140625" style="69" customWidth="1"/>
    <col min="14082" max="14082" width="14.33203125" style="69" customWidth="1"/>
    <col min="14083" max="14083" width="73.88671875" style="69" customWidth="1"/>
    <col min="14084" max="14084" width="1.6640625" style="69" customWidth="1"/>
    <col min="14085" max="14336" width="9.109375" style="69"/>
    <col min="14337" max="14337" width="4.44140625" style="69" customWidth="1"/>
    <col min="14338" max="14338" width="14.33203125" style="69" customWidth="1"/>
    <col min="14339" max="14339" width="73.88671875" style="69" customWidth="1"/>
    <col min="14340" max="14340" width="1.6640625" style="69" customWidth="1"/>
    <col min="14341" max="14592" width="9.109375" style="69"/>
    <col min="14593" max="14593" width="4.44140625" style="69" customWidth="1"/>
    <col min="14594" max="14594" width="14.33203125" style="69" customWidth="1"/>
    <col min="14595" max="14595" width="73.88671875" style="69" customWidth="1"/>
    <col min="14596" max="14596" width="1.6640625" style="69" customWidth="1"/>
    <col min="14597" max="14848" width="9.109375" style="69"/>
    <col min="14849" max="14849" width="4.44140625" style="69" customWidth="1"/>
    <col min="14850" max="14850" width="14.33203125" style="69" customWidth="1"/>
    <col min="14851" max="14851" width="73.88671875" style="69" customWidth="1"/>
    <col min="14852" max="14852" width="1.6640625" style="69" customWidth="1"/>
    <col min="14853" max="15104" width="9.109375" style="69"/>
    <col min="15105" max="15105" width="4.44140625" style="69" customWidth="1"/>
    <col min="15106" max="15106" width="14.33203125" style="69" customWidth="1"/>
    <col min="15107" max="15107" width="73.88671875" style="69" customWidth="1"/>
    <col min="15108" max="15108" width="1.6640625" style="69" customWidth="1"/>
    <col min="15109" max="15360" width="9.109375" style="69"/>
    <col min="15361" max="15361" width="4.44140625" style="69" customWidth="1"/>
    <col min="15362" max="15362" width="14.33203125" style="69" customWidth="1"/>
    <col min="15363" max="15363" width="73.88671875" style="69" customWidth="1"/>
    <col min="15364" max="15364" width="1.6640625" style="69" customWidth="1"/>
    <col min="15365" max="15616" width="9.109375" style="69"/>
    <col min="15617" max="15617" width="4.44140625" style="69" customWidth="1"/>
    <col min="15618" max="15618" width="14.33203125" style="69" customWidth="1"/>
    <col min="15619" max="15619" width="73.88671875" style="69" customWidth="1"/>
    <col min="15620" max="15620" width="1.6640625" style="69" customWidth="1"/>
    <col min="15621" max="15872" width="9.109375" style="69"/>
    <col min="15873" max="15873" width="4.44140625" style="69" customWidth="1"/>
    <col min="15874" max="15874" width="14.33203125" style="69" customWidth="1"/>
    <col min="15875" max="15875" width="73.88671875" style="69" customWidth="1"/>
    <col min="15876" max="15876" width="1.6640625" style="69" customWidth="1"/>
    <col min="15877" max="16128" width="9.109375" style="69"/>
    <col min="16129" max="16129" width="4.44140625" style="69" customWidth="1"/>
    <col min="16130" max="16130" width="14.33203125" style="69" customWidth="1"/>
    <col min="16131" max="16131" width="73.88671875" style="69" customWidth="1"/>
    <col min="16132" max="16132" width="1.6640625" style="69" customWidth="1"/>
    <col min="16133" max="16384" width="9.109375" style="69"/>
  </cols>
  <sheetData>
    <row r="1" spans="1:4" ht="20.25" customHeight="1" thickTop="1" x14ac:dyDescent="0.3">
      <c r="A1" s="193" t="s">
        <v>55</v>
      </c>
      <c r="B1" s="194"/>
      <c r="C1" s="194"/>
      <c r="D1" s="141"/>
    </row>
    <row r="2" spans="1:4" ht="20.25" customHeight="1" x14ac:dyDescent="0.3">
      <c r="A2" s="195" t="s">
        <v>473</v>
      </c>
      <c r="B2" s="196"/>
      <c r="C2" s="196"/>
      <c r="D2" s="142"/>
    </row>
    <row r="3" spans="1:4" ht="27.6" x14ac:dyDescent="0.25">
      <c r="A3" s="197" t="s">
        <v>56</v>
      </c>
      <c r="B3" s="198"/>
      <c r="C3" s="198"/>
      <c r="D3" s="199"/>
    </row>
    <row r="4" spans="1:4" ht="20.25" customHeight="1" x14ac:dyDescent="0.3">
      <c r="A4" s="200"/>
      <c r="B4" s="201"/>
      <c r="C4" s="201"/>
      <c r="D4" s="142"/>
    </row>
    <row r="5" spans="1:4" ht="20.25" customHeight="1" thickBot="1" x14ac:dyDescent="0.35">
      <c r="A5" s="143" t="s">
        <v>57</v>
      </c>
      <c r="B5" s="144"/>
      <c r="C5" s="145"/>
      <c r="D5" s="146"/>
    </row>
    <row r="6" spans="1:4" ht="15" x14ac:dyDescent="0.25">
      <c r="A6" s="147"/>
      <c r="B6" s="144"/>
      <c r="C6" s="144"/>
      <c r="D6" s="142"/>
    </row>
    <row r="7" spans="1:4" ht="15.6" hidden="1" x14ac:dyDescent="0.3">
      <c r="A7" s="148" t="s">
        <v>22</v>
      </c>
      <c r="B7" s="149" t="s">
        <v>58</v>
      </c>
      <c r="C7" s="144"/>
      <c r="D7" s="142"/>
    </row>
    <row r="8" spans="1:4" ht="27" hidden="1" customHeight="1" thickBot="1" x14ac:dyDescent="0.3">
      <c r="A8" s="150"/>
      <c r="B8" s="202"/>
      <c r="C8" s="202"/>
      <c r="D8" s="142"/>
    </row>
    <row r="9" spans="1:4" ht="15" hidden="1" x14ac:dyDescent="0.25">
      <c r="A9" s="150"/>
      <c r="B9" s="151" t="s">
        <v>59</v>
      </c>
      <c r="C9" s="151"/>
      <c r="D9" s="142"/>
    </row>
    <row r="10" spans="1:4" ht="25.5" hidden="1" customHeight="1" x14ac:dyDescent="0.3">
      <c r="A10" s="150"/>
      <c r="B10" s="152"/>
      <c r="C10" s="151"/>
      <c r="D10" s="142"/>
    </row>
    <row r="11" spans="1:4" ht="46.5" customHeight="1" x14ac:dyDescent="0.25">
      <c r="A11" s="153"/>
      <c r="B11" s="192" t="s">
        <v>60</v>
      </c>
      <c r="C11" s="192"/>
      <c r="D11" s="142"/>
    </row>
    <row r="12" spans="1:4" ht="39.75" customHeight="1" x14ac:dyDescent="0.25">
      <c r="A12" s="154" t="s">
        <v>61</v>
      </c>
      <c r="B12" s="183" t="s">
        <v>471</v>
      </c>
      <c r="C12" s="183"/>
      <c r="D12" s="142"/>
    </row>
    <row r="13" spans="1:4" ht="33.75" hidden="1" customHeight="1" x14ac:dyDescent="0.3">
      <c r="A13" s="148" t="s">
        <v>44</v>
      </c>
      <c r="B13" s="184" t="s">
        <v>62</v>
      </c>
      <c r="C13" s="185"/>
      <c r="D13" s="155"/>
    </row>
    <row r="14" spans="1:4" ht="39" customHeight="1" thickBot="1" x14ac:dyDescent="0.3">
      <c r="A14" s="156"/>
      <c r="B14" s="186"/>
      <c r="C14" s="186"/>
      <c r="D14" s="155"/>
    </row>
    <row r="15" spans="1:4" ht="22.5" customHeight="1" x14ac:dyDescent="0.25">
      <c r="A15" s="156"/>
      <c r="B15" s="157" t="s">
        <v>63</v>
      </c>
      <c r="C15" s="151"/>
      <c r="D15" s="155"/>
    </row>
    <row r="16" spans="1:4" ht="22.5" customHeight="1" thickBot="1" x14ac:dyDescent="0.3">
      <c r="A16" s="156"/>
      <c r="B16" s="187"/>
      <c r="C16" s="187"/>
      <c r="D16" s="155"/>
    </row>
    <row r="17" spans="1:4" ht="27.75" customHeight="1" x14ac:dyDescent="0.25">
      <c r="A17" s="156"/>
      <c r="B17" s="157" t="s">
        <v>64</v>
      </c>
      <c r="C17" s="151"/>
      <c r="D17" s="155"/>
    </row>
    <row r="18" spans="1:4" ht="69" customHeight="1" x14ac:dyDescent="0.25">
      <c r="A18" s="156"/>
      <c r="B18" s="188" t="s">
        <v>65</v>
      </c>
      <c r="C18" s="189"/>
      <c r="D18" s="155"/>
    </row>
    <row r="19" spans="1:4" ht="41.25" customHeight="1" x14ac:dyDescent="0.25">
      <c r="A19" s="154"/>
      <c r="B19" s="190" t="s">
        <v>66</v>
      </c>
      <c r="C19" s="191"/>
      <c r="D19" s="155"/>
    </row>
    <row r="20" spans="1:4" ht="13.95" customHeight="1" x14ac:dyDescent="0.25">
      <c r="B20" s="182" t="s">
        <v>470</v>
      </c>
      <c r="C20" s="182"/>
      <c r="D20" s="158"/>
    </row>
    <row r="21" spans="1:4" ht="6.75" customHeight="1" thickBot="1" x14ac:dyDescent="0.3">
      <c r="A21" s="159"/>
      <c r="B21" s="160"/>
      <c r="C21" s="161"/>
      <c r="D21" s="162"/>
    </row>
    <row r="22" spans="1:4" ht="13.8" thickTop="1" x14ac:dyDescent="0.25"/>
  </sheetData>
  <sheetProtection sheet="1" scenarios="1" insertHyperlinks="0" selectLockedCells="1"/>
  <protectedRanges>
    <protectedRange sqref="B20:C20" name="Range4"/>
    <protectedRange sqref="C5" name="Range1"/>
    <protectedRange sqref="B14:C14 B20:C20" name="Range2"/>
    <protectedRange sqref="B16" name="Range3"/>
  </protectedRanges>
  <mergeCells count="13">
    <mergeCell ref="B11:C11"/>
    <mergeCell ref="A1:C1"/>
    <mergeCell ref="A2:C2"/>
    <mergeCell ref="A3:D3"/>
    <mergeCell ref="A4:C4"/>
    <mergeCell ref="B8:C8"/>
    <mergeCell ref="B20:C20"/>
    <mergeCell ref="B12:C12"/>
    <mergeCell ref="B13:C13"/>
    <mergeCell ref="B14:C14"/>
    <mergeCell ref="B16:C16"/>
    <mergeCell ref="B18:C18"/>
    <mergeCell ref="B19:C19"/>
  </mergeCells>
  <hyperlinks>
    <hyperlink ref="B20" r:id="rId1" xr:uid="{00000000-0004-0000-0200-000000000000}"/>
    <hyperlink ref="B20:C20" r:id="rId2" display="VISION.CAFR@vermont.gov" xr:uid="{00000000-0004-0000-0200-000001000000}"/>
  </hyperlinks>
  <printOptions horizontalCentered="1" verticalCentered="1"/>
  <pageMargins left="0.46" right="0.25" top="1" bottom="1" header="0.5" footer="0.5"/>
  <pageSetup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6" name="Check Box 1">
              <controlPr defaultSize="0" autoFill="0" autoLine="0" autoPict="0">
                <anchor moveWithCells="1">
                  <from>
                    <xdr:col>0</xdr:col>
                    <xdr:colOff>30480</xdr:colOff>
                    <xdr:row>17</xdr:row>
                    <xdr:rowOff>236220</xdr:rowOff>
                  </from>
                  <to>
                    <xdr:col>1</xdr:col>
                    <xdr:colOff>38100</xdr:colOff>
                    <xdr:row>17</xdr:row>
                    <xdr:rowOff>518160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</sheetPr>
  <dimension ref="A1:B13"/>
  <sheetViews>
    <sheetView workbookViewId="0">
      <selection activeCell="B1" sqref="B1"/>
    </sheetView>
  </sheetViews>
  <sheetFormatPr defaultRowHeight="13.2" x14ac:dyDescent="0.25"/>
  <cols>
    <col min="1" max="1" width="75.109375" customWidth="1"/>
    <col min="2" max="2" width="14.88671875" customWidth="1"/>
  </cols>
  <sheetData>
    <row r="1" spans="1:2" x14ac:dyDescent="0.25">
      <c r="A1" s="67" t="s">
        <v>67</v>
      </c>
    </row>
    <row r="2" spans="1:2" x14ac:dyDescent="0.25">
      <c r="A2" s="163" t="s">
        <v>68</v>
      </c>
    </row>
    <row r="5" spans="1:2" x14ac:dyDescent="0.25">
      <c r="A5" s="167" t="s">
        <v>70</v>
      </c>
      <c r="B5" s="164" t="s">
        <v>53</v>
      </c>
    </row>
    <row r="6" spans="1:2" ht="44.25" customHeight="1" x14ac:dyDescent="0.25">
      <c r="A6" s="166" t="s">
        <v>97</v>
      </c>
      <c r="B6" s="165"/>
    </row>
    <row r="12" spans="1:2" x14ac:dyDescent="0.25">
      <c r="A12" s="167" t="s">
        <v>69</v>
      </c>
      <c r="B12" s="164" t="s">
        <v>53</v>
      </c>
    </row>
    <row r="13" spans="1:2" x14ac:dyDescent="0.25">
      <c r="A13" s="166" t="s">
        <v>98</v>
      </c>
      <c r="B13" s="165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A11"/>
  <sheetViews>
    <sheetView workbookViewId="0">
      <selection activeCell="A9" sqref="A9"/>
    </sheetView>
  </sheetViews>
  <sheetFormatPr defaultRowHeight="13.2" x14ac:dyDescent="0.25"/>
  <cols>
    <col min="1" max="1" width="16.33203125" customWidth="1"/>
  </cols>
  <sheetData>
    <row r="3" spans="1:1" x14ac:dyDescent="0.25">
      <c r="A3" s="6" t="s">
        <v>5</v>
      </c>
    </row>
    <row r="4" spans="1:1" x14ac:dyDescent="0.25">
      <c r="A4" s="2" t="s">
        <v>6</v>
      </c>
    </row>
    <row r="5" spans="1:1" x14ac:dyDescent="0.25">
      <c r="A5" s="2" t="s">
        <v>7</v>
      </c>
    </row>
    <row r="6" spans="1:1" x14ac:dyDescent="0.25">
      <c r="A6" s="2" t="s">
        <v>8</v>
      </c>
    </row>
    <row r="9" spans="1:1" x14ac:dyDescent="0.25">
      <c r="A9" s="6"/>
    </row>
    <row r="10" spans="1:1" x14ac:dyDescent="0.25">
      <c r="A10" s="2"/>
    </row>
    <row r="11" spans="1:1" x14ac:dyDescent="0.25">
      <c r="A11" s="2"/>
    </row>
  </sheetData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SEFA Data</vt:lpstr>
      <vt:lpstr>Reconciliation</vt:lpstr>
      <vt:lpstr>Certification</vt:lpstr>
      <vt:lpstr>FEMA &amp; WIC Disclosures</vt:lpstr>
      <vt:lpstr>Lists</vt:lpstr>
      <vt:lpstr>Award_Type</vt:lpstr>
      <vt:lpstr>Certification!Email</vt:lpstr>
      <vt:lpstr>TOT_Fed_Exp</vt:lpstr>
      <vt:lpstr>TOT_Subr_Exp</vt:lpstr>
      <vt:lpstr>TOT_VISION_Exp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SOV</dc:creator>
  <cp:lastModifiedBy>Black-Deegan, Jordan</cp:lastModifiedBy>
  <cp:lastPrinted>2015-04-03T19:10:44Z</cp:lastPrinted>
  <dcterms:created xsi:type="dcterms:W3CDTF">1999-05-14T16:09:50Z</dcterms:created>
  <dcterms:modified xsi:type="dcterms:W3CDTF">2022-03-23T20:04:13Z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LINK-ID">
    <vt:lpwstr>FA06-0EE1-542B-4684</vt:lpwstr>
  </property>
  <property fmtid="{D5CDD505-2E9C-101B-9397-08002B2CF9AE}" pid="3" name="LINKTEK-LINK-ID=FD80-1567-F0C9-122A%%">
    <vt:lpwstr>2009 sefa master rev1.xls</vt:lpwstr>
  </property>
</Properties>
</file>