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4 ACFR\2024 Closing Instructions and Forms\"/>
    </mc:Choice>
  </mc:AlternateContent>
  <xr:revisionPtr revIDLastSave="0" documentId="13_ncr:1_{2DA30DBD-E36A-4178-AFE8-71991619E9F2}" xr6:coauthVersionLast="47" xr6:coauthVersionMax="47" xr10:uidLastSave="{00000000-0000-0000-0000-000000000000}"/>
  <bookViews>
    <workbookView xWindow="28692" yWindow="60" windowWidth="29016" windowHeight="15816" tabRatio="868" firstSheet="2" activeTab="2" xr2:uid="{00000000-000D-0000-FFFF-FFFF00000000}"/>
  </bookViews>
  <sheets>
    <sheet name="dropdown" sheetId="22" state="hidden" r:id="rId1"/>
    <sheet name="FY24 BB CIP" sheetId="24" state="hidden" r:id="rId2"/>
    <sheet name="ACFR-4 " sheetId="14" r:id="rId3"/>
    <sheet name="ACFR-4 (BU 06130 only) " sheetId="25" state="hidden" r:id="rId4"/>
    <sheet name="PY Beg Balance Adjustment " sheetId="26" r:id="rId5"/>
    <sheet name="FY24 Capital Expenditures" sheetId="27" r:id="rId6"/>
    <sheet name="FY24 Amount Capitalized" sheetId="28" r:id="rId7"/>
    <sheet name="Certification" sheetId="7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'FY24 BB CIP'!$A$1:$K$163</definedName>
    <definedName name="aaa">[1]Sheet2!$B$6</definedName>
    <definedName name="aaaaaa">[2]Sheet2!$B$6</definedName>
    <definedName name="ARRA">[3]List!$C$1:$C$2</definedName>
    <definedName name="BUs">dropdown!$A$2:$A$68</definedName>
    <definedName name="FY23CIP_dd">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4" l="1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L41" i="14"/>
  <c r="M41" i="14"/>
  <c r="L42" i="14"/>
  <c r="M42" i="14"/>
  <c r="M10" i="14"/>
  <c r="L10" i="14"/>
  <c r="M11" i="25" l="1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7" i="25"/>
  <c r="M108" i="25"/>
  <c r="M109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M132" i="25"/>
  <c r="M133" i="25"/>
  <c r="M134" i="25"/>
  <c r="M135" i="25"/>
  <c r="M136" i="25"/>
  <c r="M137" i="25"/>
  <c r="M138" i="25"/>
  <c r="M139" i="25"/>
  <c r="M140" i="25"/>
  <c r="M141" i="25"/>
  <c r="M142" i="25"/>
  <c r="M143" i="25"/>
  <c r="M144" i="25"/>
  <c r="M145" i="25"/>
  <c r="M146" i="25"/>
  <c r="M147" i="25"/>
  <c r="M148" i="25"/>
  <c r="M149" i="25"/>
  <c r="M150" i="25"/>
  <c r="M151" i="25"/>
  <c r="M152" i="25"/>
  <c r="M153" i="25"/>
  <c r="M154" i="25"/>
  <c r="M155" i="25"/>
  <c r="M156" i="25"/>
  <c r="M157" i="25"/>
  <c r="M158" i="25"/>
  <c r="M159" i="25"/>
  <c r="M160" i="25"/>
  <c r="M161" i="25"/>
  <c r="M162" i="25"/>
  <c r="M163" i="25"/>
  <c r="M164" i="25"/>
  <c r="M165" i="25"/>
  <c r="M166" i="25"/>
  <c r="M167" i="25"/>
  <c r="M168" i="25"/>
  <c r="M169" i="25"/>
  <c r="M170" i="25"/>
  <c r="M171" i="25"/>
  <c r="M172" i="25"/>
  <c r="M173" i="25"/>
  <c r="M174" i="25"/>
  <c r="M175" i="25"/>
  <c r="M176" i="25"/>
  <c r="M177" i="25"/>
  <c r="M178" i="25"/>
  <c r="M179" i="25"/>
  <c r="M180" i="25"/>
  <c r="M181" i="25"/>
  <c r="M182" i="25"/>
  <c r="M183" i="25"/>
  <c r="M184" i="25"/>
  <c r="M10" i="25"/>
  <c r="M8" i="25"/>
  <c r="M8" i="14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L107" i="25"/>
  <c r="L108" i="25"/>
  <c r="L109" i="25"/>
  <c r="L110" i="25"/>
  <c r="L111" i="25"/>
  <c r="L112" i="25"/>
  <c r="L113" i="25"/>
  <c r="L114" i="25"/>
  <c r="L115" i="25"/>
  <c r="L116" i="25"/>
  <c r="L117" i="25"/>
  <c r="L118" i="25"/>
  <c r="L119" i="25"/>
  <c r="L120" i="25"/>
  <c r="L121" i="25"/>
  <c r="L122" i="25"/>
  <c r="L123" i="25"/>
  <c r="L124" i="25"/>
  <c r="L125" i="25"/>
  <c r="L126" i="25"/>
  <c r="L127" i="25"/>
  <c r="L128" i="25"/>
  <c r="L129" i="25"/>
  <c r="L130" i="25"/>
  <c r="L131" i="25"/>
  <c r="L132" i="25"/>
  <c r="L133" i="25"/>
  <c r="L134" i="25"/>
  <c r="L135" i="25"/>
  <c r="L136" i="25"/>
  <c r="L137" i="25"/>
  <c r="L138" i="25"/>
  <c r="L139" i="25"/>
  <c r="L140" i="25"/>
  <c r="L141" i="25"/>
  <c r="L142" i="25"/>
  <c r="L143" i="25"/>
  <c r="L144" i="25"/>
  <c r="L145" i="25"/>
  <c r="L146" i="25"/>
  <c r="L147" i="25"/>
  <c r="L148" i="25"/>
  <c r="L149" i="25"/>
  <c r="L150" i="25"/>
  <c r="L151" i="25"/>
  <c r="L152" i="25"/>
  <c r="L153" i="25"/>
  <c r="L154" i="25"/>
  <c r="L155" i="25"/>
  <c r="L156" i="25"/>
  <c r="L157" i="25"/>
  <c r="L158" i="25"/>
  <c r="L159" i="25"/>
  <c r="L160" i="25"/>
  <c r="L161" i="25"/>
  <c r="L162" i="25"/>
  <c r="L163" i="25"/>
  <c r="L164" i="25"/>
  <c r="L165" i="25"/>
  <c r="L166" i="25"/>
  <c r="L167" i="25"/>
  <c r="L168" i="25"/>
  <c r="L169" i="25"/>
  <c r="L170" i="25"/>
  <c r="L171" i="25"/>
  <c r="L172" i="25"/>
  <c r="L173" i="25"/>
  <c r="L174" i="25"/>
  <c r="L175" i="25"/>
  <c r="L176" i="25"/>
  <c r="L177" i="25"/>
  <c r="L178" i="25"/>
  <c r="L179" i="25"/>
  <c r="L180" i="25"/>
  <c r="L181" i="25"/>
  <c r="L182" i="25"/>
  <c r="L183" i="25"/>
  <c r="L184" i="25"/>
  <c r="L10" i="25"/>
  <c r="K4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8" i="25"/>
  <c r="L8" i="25"/>
  <c r="L7" i="25"/>
  <c r="K7" i="25"/>
  <c r="K8" i="14"/>
  <c r="K7" i="14"/>
  <c r="L7" i="14" l="1"/>
  <c r="C5" i="7" l="1"/>
  <c r="C3" i="14" l="1"/>
  <c r="C16" i="28"/>
  <c r="C16" i="27"/>
  <c r="C16" i="26"/>
  <c r="H43" i="14" l="1"/>
  <c r="L8" i="14" l="1"/>
  <c r="E4" i="22" l="1"/>
  <c r="L4" i="24"/>
  <c r="A11" i="25" s="1"/>
  <c r="J185" i="25"/>
  <c r="I185" i="25"/>
  <c r="L2" i="24"/>
  <c r="A11" i="14" s="1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2" i="24"/>
  <c r="B11" i="14" l="1"/>
  <c r="E11" i="14" s="1"/>
  <c r="C11" i="14"/>
  <c r="G10" i="14"/>
  <c r="K10" i="14" s="1"/>
  <c r="G11" i="14"/>
  <c r="K11" i="14" s="1"/>
  <c r="B10" i="25"/>
  <c r="G10" i="25"/>
  <c r="K10" i="25" s="1"/>
  <c r="B10" i="14"/>
  <c r="C10" i="14"/>
  <c r="C10" i="25"/>
  <c r="B11" i="25"/>
  <c r="A12" i="25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2" i="14"/>
  <c r="E10" i="25" l="1"/>
  <c r="D10" i="25"/>
  <c r="D11" i="25"/>
  <c r="E11" i="25"/>
  <c r="D10" i="14"/>
  <c r="E10" i="14"/>
  <c r="G12" i="14"/>
  <c r="K12" i="14" s="1"/>
  <c r="D11" i="14"/>
  <c r="C12" i="25"/>
  <c r="B12" i="25"/>
  <c r="B13" i="25"/>
  <c r="C11" i="25"/>
  <c r="G12" i="25"/>
  <c r="K12" i="25" s="1"/>
  <c r="G11" i="25"/>
  <c r="K11" i="25" s="1"/>
  <c r="G13" i="25"/>
  <c r="K13" i="25" s="1"/>
  <c r="C13" i="25"/>
  <c r="B14" i="25"/>
  <c r="A13" i="14"/>
  <c r="C12" i="14"/>
  <c r="B12" i="14"/>
  <c r="D13" i="25" l="1"/>
  <c r="E13" i="25"/>
  <c r="D14" i="25"/>
  <c r="E14" i="25"/>
  <c r="D12" i="25"/>
  <c r="E12" i="25"/>
  <c r="G13" i="14"/>
  <c r="K13" i="14" s="1"/>
  <c r="D12" i="14"/>
  <c r="E12" i="14"/>
  <c r="B15" i="25"/>
  <c r="G14" i="25"/>
  <c r="K14" i="25" s="1"/>
  <c r="C14" i="25"/>
  <c r="A14" i="14"/>
  <c r="G14" i="14" s="1"/>
  <c r="K14" i="14" s="1"/>
  <c r="C13" i="14"/>
  <c r="B13" i="14"/>
  <c r="D15" i="25" l="1"/>
  <c r="E15" i="25"/>
  <c r="D13" i="14"/>
  <c r="E13" i="14"/>
  <c r="B16" i="25"/>
  <c r="G15" i="25"/>
  <c r="K15" i="25" s="1"/>
  <c r="C15" i="25"/>
  <c r="A15" i="14"/>
  <c r="G15" i="14" s="1"/>
  <c r="K15" i="14" s="1"/>
  <c r="C14" i="14"/>
  <c r="B14" i="14"/>
  <c r="D16" i="25" l="1"/>
  <c r="E16" i="25"/>
  <c r="D14" i="14"/>
  <c r="E14" i="14"/>
  <c r="C16" i="25"/>
  <c r="B17" i="25"/>
  <c r="G16" i="25"/>
  <c r="K16" i="25" s="1"/>
  <c r="A16" i="14"/>
  <c r="G16" i="14" s="1"/>
  <c r="K16" i="14" s="1"/>
  <c r="B15" i="14"/>
  <c r="C15" i="14"/>
  <c r="D17" i="25" l="1"/>
  <c r="E17" i="25"/>
  <c r="D15" i="14"/>
  <c r="E15" i="14"/>
  <c r="G17" i="25"/>
  <c r="K17" i="25" s="1"/>
  <c r="C17" i="25"/>
  <c r="B18" i="25"/>
  <c r="A17" i="14"/>
  <c r="G17" i="14" s="1"/>
  <c r="K17" i="14" s="1"/>
  <c r="C16" i="14"/>
  <c r="B16" i="14"/>
  <c r="E18" i="25" l="1"/>
  <c r="D18" i="25"/>
  <c r="D16" i="14"/>
  <c r="E16" i="14"/>
  <c r="B19" i="25"/>
  <c r="G18" i="25"/>
  <c r="K18" i="25" s="1"/>
  <c r="C18" i="25"/>
  <c r="A18" i="14"/>
  <c r="G18" i="14" s="1"/>
  <c r="K18" i="14" s="1"/>
  <c r="C17" i="14"/>
  <c r="B17" i="14"/>
  <c r="E17" i="14" s="1"/>
  <c r="J43" i="14"/>
  <c r="I43" i="14"/>
  <c r="D19" i="25" l="1"/>
  <c r="E19" i="25"/>
  <c r="D17" i="14"/>
  <c r="B20" i="25"/>
  <c r="G19" i="25"/>
  <c r="K19" i="25" s="1"/>
  <c r="C19" i="25"/>
  <c r="A19" i="14"/>
  <c r="G19" i="14" s="1"/>
  <c r="K19" i="14" s="1"/>
  <c r="C18" i="14"/>
  <c r="B18" i="14"/>
  <c r="E18" i="14" s="1"/>
  <c r="D20" i="25" l="1"/>
  <c r="E20" i="25"/>
  <c r="D18" i="14"/>
  <c r="C20" i="25"/>
  <c r="B21" i="25"/>
  <c r="G20" i="25"/>
  <c r="K20" i="25" s="1"/>
  <c r="A20" i="14"/>
  <c r="G20" i="14" s="1"/>
  <c r="K20" i="14" s="1"/>
  <c r="C19" i="14"/>
  <c r="B19" i="14"/>
  <c r="E19" i="14" s="1"/>
  <c r="D21" i="25" l="1"/>
  <c r="E21" i="25"/>
  <c r="D19" i="14"/>
  <c r="G21" i="25"/>
  <c r="K21" i="25" s="1"/>
  <c r="C21" i="25"/>
  <c r="B22" i="25"/>
  <c r="A21" i="14"/>
  <c r="G21" i="14" s="1"/>
  <c r="K21" i="14" s="1"/>
  <c r="C20" i="14"/>
  <c r="B20" i="14"/>
  <c r="E20" i="14" s="1"/>
  <c r="E22" i="25" l="1"/>
  <c r="D22" i="25"/>
  <c r="D20" i="14"/>
  <c r="B23" i="25"/>
  <c r="G22" i="25"/>
  <c r="K22" i="25" s="1"/>
  <c r="C22" i="25"/>
  <c r="A22" i="14"/>
  <c r="G22" i="14" s="1"/>
  <c r="K22" i="14" s="1"/>
  <c r="C21" i="14"/>
  <c r="B21" i="14"/>
  <c r="E21" i="14" s="1"/>
  <c r="D23" i="25" l="1"/>
  <c r="E23" i="25"/>
  <c r="D21" i="14"/>
  <c r="B24" i="25"/>
  <c r="G23" i="25"/>
  <c r="K23" i="25" s="1"/>
  <c r="C23" i="25"/>
  <c r="A23" i="14"/>
  <c r="G23" i="14" s="1"/>
  <c r="K23" i="14" s="1"/>
  <c r="C22" i="14"/>
  <c r="B22" i="14"/>
  <c r="E22" i="14" s="1"/>
  <c r="D24" i="25" l="1"/>
  <c r="E24" i="25"/>
  <c r="D22" i="14"/>
  <c r="C24" i="25"/>
  <c r="B25" i="25"/>
  <c r="G24" i="25"/>
  <c r="K24" i="25" s="1"/>
  <c r="A24" i="14"/>
  <c r="G24" i="14" s="1"/>
  <c r="K24" i="14" s="1"/>
  <c r="B23" i="14"/>
  <c r="E23" i="14" s="1"/>
  <c r="C23" i="14"/>
  <c r="D25" i="25" l="1"/>
  <c r="E25" i="25"/>
  <c r="D23" i="14"/>
  <c r="G25" i="25"/>
  <c r="K25" i="25" s="1"/>
  <c r="C25" i="25"/>
  <c r="B26" i="25"/>
  <c r="A25" i="14"/>
  <c r="G25" i="14" s="1"/>
  <c r="K25" i="14" s="1"/>
  <c r="C24" i="14"/>
  <c r="B24" i="14"/>
  <c r="E24" i="14" s="1"/>
  <c r="E26" i="25" l="1"/>
  <c r="D26" i="25"/>
  <c r="D24" i="14"/>
  <c r="B27" i="25"/>
  <c r="G26" i="25"/>
  <c r="K26" i="25" s="1"/>
  <c r="C26" i="25"/>
  <c r="A26" i="14"/>
  <c r="G26" i="14" s="1"/>
  <c r="K26" i="14" s="1"/>
  <c r="C25" i="14"/>
  <c r="B25" i="14"/>
  <c r="E25" i="14" s="1"/>
  <c r="D27" i="25" l="1"/>
  <c r="E27" i="25"/>
  <c r="D25" i="14"/>
  <c r="B28" i="25"/>
  <c r="G27" i="25"/>
  <c r="K27" i="25" s="1"/>
  <c r="C27" i="25"/>
  <c r="A27" i="14"/>
  <c r="G27" i="14" s="1"/>
  <c r="K27" i="14" s="1"/>
  <c r="C26" i="14"/>
  <c r="B26" i="14"/>
  <c r="E26" i="14" s="1"/>
  <c r="D28" i="25" l="1"/>
  <c r="E28" i="25"/>
  <c r="D26" i="14"/>
  <c r="C28" i="25"/>
  <c r="B29" i="25"/>
  <c r="G28" i="25"/>
  <c r="K28" i="25" s="1"/>
  <c r="A28" i="14"/>
  <c r="G28" i="14" s="1"/>
  <c r="K28" i="14" s="1"/>
  <c r="B27" i="14"/>
  <c r="E27" i="14" s="1"/>
  <c r="C27" i="14"/>
  <c r="D29" i="25" l="1"/>
  <c r="E29" i="25"/>
  <c r="D27" i="14"/>
  <c r="G29" i="25"/>
  <c r="K29" i="25" s="1"/>
  <c r="C29" i="25"/>
  <c r="B30" i="25"/>
  <c r="A29" i="14"/>
  <c r="G29" i="14" s="1"/>
  <c r="K29" i="14" s="1"/>
  <c r="C28" i="14"/>
  <c r="B28" i="14"/>
  <c r="E28" i="14" s="1"/>
  <c r="E30" i="25" l="1"/>
  <c r="D30" i="25"/>
  <c r="D28" i="14"/>
  <c r="B31" i="25"/>
  <c r="G30" i="25"/>
  <c r="K30" i="25" s="1"/>
  <c r="C30" i="25"/>
  <c r="A30" i="14"/>
  <c r="G30" i="14" s="1"/>
  <c r="K30" i="14" s="1"/>
  <c r="C29" i="14"/>
  <c r="B29" i="14"/>
  <c r="E29" i="14" s="1"/>
  <c r="D31" i="25" l="1"/>
  <c r="E31" i="25"/>
  <c r="D29" i="14"/>
  <c r="B32" i="25"/>
  <c r="G31" i="25"/>
  <c r="K31" i="25" s="1"/>
  <c r="C31" i="25"/>
  <c r="A31" i="14"/>
  <c r="G31" i="14" s="1"/>
  <c r="K31" i="14" s="1"/>
  <c r="C30" i="14"/>
  <c r="B30" i="14"/>
  <c r="E30" i="14" s="1"/>
  <c r="D32" i="25" l="1"/>
  <c r="E32" i="25"/>
  <c r="D30" i="14"/>
  <c r="C32" i="25"/>
  <c r="G32" i="25"/>
  <c r="K32" i="25" s="1"/>
  <c r="A32" i="14"/>
  <c r="G32" i="14" s="1"/>
  <c r="K32" i="14" s="1"/>
  <c r="C31" i="14"/>
  <c r="B31" i="14"/>
  <c r="E31" i="14" s="1"/>
  <c r="D31" i="14" l="1"/>
  <c r="G33" i="25"/>
  <c r="K33" i="25" s="1"/>
  <c r="C33" i="25"/>
  <c r="B33" i="25"/>
  <c r="A33" i="14"/>
  <c r="G33" i="14" s="1"/>
  <c r="K33" i="14" s="1"/>
  <c r="C32" i="14"/>
  <c r="B32" i="14"/>
  <c r="E32" i="14" s="1"/>
  <c r="D33" i="25" l="1"/>
  <c r="E33" i="25"/>
  <c r="D32" i="14"/>
  <c r="G34" i="25"/>
  <c r="K34" i="25" s="1"/>
  <c r="C34" i="25"/>
  <c r="B34" i="25"/>
  <c r="A34" i="14"/>
  <c r="G34" i="14" s="1"/>
  <c r="K34" i="14" s="1"/>
  <c r="C33" i="14"/>
  <c r="B33" i="14"/>
  <c r="E33" i="14" s="1"/>
  <c r="E34" i="25" l="1"/>
  <c r="D34" i="25"/>
  <c r="D33" i="14"/>
  <c r="G35" i="25"/>
  <c r="K35" i="25" s="1"/>
  <c r="C35" i="25"/>
  <c r="B35" i="25"/>
  <c r="A35" i="14"/>
  <c r="G35" i="14" s="1"/>
  <c r="K35" i="14" s="1"/>
  <c r="C34" i="14"/>
  <c r="B34" i="14"/>
  <c r="E34" i="14" s="1"/>
  <c r="D35" i="25" l="1"/>
  <c r="E35" i="25"/>
  <c r="D34" i="14"/>
  <c r="C36" i="25"/>
  <c r="B36" i="25"/>
  <c r="G36" i="25"/>
  <c r="K36" i="25" s="1"/>
  <c r="A36" i="14"/>
  <c r="G36" i="14" s="1"/>
  <c r="K36" i="14" s="1"/>
  <c r="B35" i="14"/>
  <c r="E35" i="14" s="1"/>
  <c r="C35" i="14"/>
  <c r="D36" i="25" l="1"/>
  <c r="E36" i="25"/>
  <c r="D35" i="14"/>
  <c r="G37" i="25"/>
  <c r="K37" i="25" s="1"/>
  <c r="C37" i="25"/>
  <c r="B37" i="25"/>
  <c r="A37" i="14"/>
  <c r="G37" i="14" s="1"/>
  <c r="K37" i="14" s="1"/>
  <c r="C36" i="14"/>
  <c r="B36" i="14"/>
  <c r="E36" i="14" s="1"/>
  <c r="D37" i="25" l="1"/>
  <c r="E37" i="25"/>
  <c r="D36" i="14"/>
  <c r="G38" i="25"/>
  <c r="K38" i="25" s="1"/>
  <c r="C38" i="25"/>
  <c r="B38" i="25"/>
  <c r="A38" i="14"/>
  <c r="G38" i="14" s="1"/>
  <c r="K38" i="14" s="1"/>
  <c r="C37" i="14"/>
  <c r="B37" i="14"/>
  <c r="E37" i="14" s="1"/>
  <c r="E38" i="25" l="1"/>
  <c r="D38" i="25"/>
  <c r="D37" i="14"/>
  <c r="G39" i="25"/>
  <c r="K39" i="25" s="1"/>
  <c r="C39" i="25"/>
  <c r="B39" i="25"/>
  <c r="A39" i="14"/>
  <c r="G39" i="14" s="1"/>
  <c r="K39" i="14" s="1"/>
  <c r="C38" i="14"/>
  <c r="B38" i="14"/>
  <c r="E38" i="14" s="1"/>
  <c r="D39" i="25" l="1"/>
  <c r="E39" i="25"/>
  <c r="D38" i="14"/>
  <c r="C40" i="25"/>
  <c r="B40" i="25"/>
  <c r="G40" i="25"/>
  <c r="K40" i="25" s="1"/>
  <c r="A40" i="14"/>
  <c r="G40" i="14" s="1"/>
  <c r="K40" i="14" s="1"/>
  <c r="C39" i="14"/>
  <c r="B39" i="14"/>
  <c r="E39" i="14" s="1"/>
  <c r="D40" i="25" l="1"/>
  <c r="E40" i="25"/>
  <c r="D39" i="14"/>
  <c r="G41" i="25"/>
  <c r="K41" i="25" s="1"/>
  <c r="C41" i="25"/>
  <c r="B41" i="25"/>
  <c r="A41" i="14"/>
  <c r="G41" i="14" s="1"/>
  <c r="K41" i="14" s="1"/>
  <c r="C40" i="14"/>
  <c r="B40" i="14"/>
  <c r="E40" i="14" s="1"/>
  <c r="D41" i="25" l="1"/>
  <c r="E41" i="25"/>
  <c r="D40" i="14"/>
  <c r="B43" i="25"/>
  <c r="G43" i="25"/>
  <c r="K43" i="25" s="1"/>
  <c r="C43" i="25"/>
  <c r="G42" i="25"/>
  <c r="K42" i="25" s="1"/>
  <c r="C42" i="25"/>
  <c r="B42" i="25"/>
  <c r="A42" i="14"/>
  <c r="G42" i="14" s="1"/>
  <c r="K42" i="14" s="1"/>
  <c r="C41" i="14"/>
  <c r="B41" i="14"/>
  <c r="E41" i="14" s="1"/>
  <c r="E42" i="25" l="1"/>
  <c r="D42" i="25"/>
  <c r="D43" i="25"/>
  <c r="E43" i="25"/>
  <c r="D41" i="14"/>
  <c r="G44" i="25"/>
  <c r="K44" i="25" s="1"/>
  <c r="C44" i="25"/>
  <c r="B44" i="25"/>
  <c r="B42" i="14"/>
  <c r="C42" i="14"/>
  <c r="D44" i="25" l="1"/>
  <c r="E44" i="25"/>
  <c r="D42" i="14"/>
  <c r="E42" i="14"/>
  <c r="B45" i="25"/>
  <c r="C45" i="25"/>
  <c r="G45" i="25"/>
  <c r="K45" i="25" s="1"/>
  <c r="G43" i="14"/>
  <c r="K43" i="14" s="1"/>
  <c r="D45" i="25" l="1"/>
  <c r="E45" i="25"/>
  <c r="C46" i="25"/>
  <c r="G46" i="25"/>
  <c r="K46" i="25" s="1"/>
  <c r="B46" i="25"/>
  <c r="E46" i="25" l="1"/>
  <c r="D46" i="25"/>
  <c r="C47" i="25"/>
  <c r="G47" i="25"/>
  <c r="K47" i="25" s="1"/>
  <c r="B47" i="25"/>
  <c r="D47" i="25" l="1"/>
  <c r="E47" i="25"/>
  <c r="B48" i="25"/>
  <c r="C48" i="25"/>
  <c r="G48" i="25"/>
  <c r="K48" i="25" s="1"/>
  <c r="D48" i="25" l="1"/>
  <c r="E48" i="25"/>
  <c r="B49" i="25"/>
  <c r="C49" i="25"/>
  <c r="G49" i="25"/>
  <c r="K49" i="25" s="1"/>
  <c r="D49" i="25" l="1"/>
  <c r="E49" i="25"/>
  <c r="B50" i="25"/>
  <c r="C50" i="25"/>
  <c r="G50" i="25"/>
  <c r="K50" i="25" s="1"/>
  <c r="E50" i="25" l="1"/>
  <c r="D50" i="25"/>
  <c r="B51" i="25"/>
  <c r="C51" i="25"/>
  <c r="G51" i="25"/>
  <c r="K51" i="25" s="1"/>
  <c r="D51" i="25" l="1"/>
  <c r="E51" i="25"/>
  <c r="G52" i="25"/>
  <c r="K52" i="25" s="1"/>
  <c r="B52" i="25"/>
  <c r="C52" i="25"/>
  <c r="D52" i="25" l="1"/>
  <c r="E52" i="25"/>
  <c r="B53" i="25"/>
  <c r="C53" i="25"/>
  <c r="G53" i="25"/>
  <c r="K53" i="25" s="1"/>
  <c r="D53" i="25" l="1"/>
  <c r="E53" i="25"/>
  <c r="B54" i="25"/>
  <c r="C54" i="25"/>
  <c r="G54" i="25"/>
  <c r="K54" i="25" s="1"/>
  <c r="D54" i="25" l="1"/>
  <c r="E54" i="25"/>
  <c r="C55" i="25"/>
  <c r="G55" i="25"/>
  <c r="K55" i="25" s="1"/>
  <c r="B55" i="25"/>
  <c r="D55" i="25" l="1"/>
  <c r="E55" i="25"/>
  <c r="B56" i="25"/>
  <c r="G56" i="25"/>
  <c r="K56" i="25" s="1"/>
  <c r="C56" i="25"/>
  <c r="D56" i="25" l="1"/>
  <c r="E56" i="25"/>
  <c r="B57" i="25"/>
  <c r="C57" i="25"/>
  <c r="G57" i="25"/>
  <c r="K57" i="25" s="1"/>
  <c r="D57" i="25" l="1"/>
  <c r="E57" i="25"/>
  <c r="G58" i="25"/>
  <c r="K58" i="25" s="1"/>
  <c r="C58" i="25"/>
  <c r="B58" i="25"/>
  <c r="E58" i="25" l="1"/>
  <c r="D58" i="25"/>
  <c r="B59" i="25"/>
  <c r="C59" i="25"/>
  <c r="G59" i="25"/>
  <c r="K59" i="25" s="1"/>
  <c r="D59" i="25" l="1"/>
  <c r="E59" i="25"/>
  <c r="G60" i="25"/>
  <c r="K60" i="25" s="1"/>
  <c r="B60" i="25"/>
  <c r="C60" i="25"/>
  <c r="D60" i="25" l="1"/>
  <c r="E60" i="25"/>
  <c r="B61" i="25"/>
  <c r="C61" i="25"/>
  <c r="G61" i="25"/>
  <c r="K61" i="25" s="1"/>
  <c r="D61" i="25" l="1"/>
  <c r="E61" i="25"/>
  <c r="B62" i="25"/>
  <c r="C62" i="25"/>
  <c r="G62" i="25"/>
  <c r="K62" i="25" s="1"/>
  <c r="E62" i="25" l="1"/>
  <c r="D62" i="25"/>
  <c r="B63" i="25"/>
  <c r="C63" i="25"/>
  <c r="G63" i="25"/>
  <c r="K63" i="25" s="1"/>
  <c r="D63" i="25" l="1"/>
  <c r="E63" i="25"/>
  <c r="G64" i="25"/>
  <c r="K64" i="25" s="1"/>
  <c r="C64" i="25"/>
  <c r="B64" i="25"/>
  <c r="D64" i="25" l="1"/>
  <c r="E64" i="25"/>
  <c r="B65" i="25"/>
  <c r="G65" i="25"/>
  <c r="K65" i="25" s="1"/>
  <c r="C65" i="25"/>
  <c r="D65" i="25" l="1"/>
  <c r="E65" i="25"/>
  <c r="B66" i="25"/>
  <c r="C66" i="25"/>
  <c r="G66" i="25"/>
  <c r="K66" i="25" s="1"/>
  <c r="E66" i="25" l="1"/>
  <c r="D66" i="25"/>
  <c r="B67" i="25"/>
  <c r="C67" i="25"/>
  <c r="G67" i="25"/>
  <c r="K67" i="25" s="1"/>
  <c r="D67" i="25" l="1"/>
  <c r="E67" i="25"/>
  <c r="G68" i="25"/>
  <c r="K68" i="25" s="1"/>
  <c r="B68" i="25"/>
  <c r="C68" i="25"/>
  <c r="D68" i="25" l="1"/>
  <c r="E68" i="25"/>
  <c r="B69" i="25"/>
  <c r="C69" i="25"/>
  <c r="G69" i="25"/>
  <c r="K69" i="25" s="1"/>
  <c r="D69" i="25" l="1"/>
  <c r="E69" i="25"/>
  <c r="B70" i="25"/>
  <c r="C70" i="25"/>
  <c r="G70" i="25"/>
  <c r="K70" i="25" s="1"/>
  <c r="E70" i="25" l="1"/>
  <c r="D70" i="25"/>
  <c r="B71" i="25"/>
  <c r="C71" i="25"/>
  <c r="G71" i="25"/>
  <c r="K71" i="25" s="1"/>
  <c r="D71" i="25" l="1"/>
  <c r="E71" i="25"/>
  <c r="G72" i="25"/>
  <c r="K72" i="25" s="1"/>
  <c r="B72" i="25"/>
  <c r="C72" i="25"/>
  <c r="D72" i="25" l="1"/>
  <c r="E72" i="25"/>
  <c r="C73" i="25"/>
  <c r="G73" i="25"/>
  <c r="K73" i="25" s="1"/>
  <c r="B73" i="25"/>
  <c r="D73" i="25" l="1"/>
  <c r="E73" i="25"/>
  <c r="G74" i="25"/>
  <c r="K74" i="25" s="1"/>
  <c r="B74" i="25"/>
  <c r="C74" i="25"/>
  <c r="D74" i="25" l="1"/>
  <c r="E74" i="25"/>
  <c r="B75" i="25"/>
  <c r="C75" i="25"/>
  <c r="G75" i="25"/>
  <c r="K75" i="25" s="1"/>
  <c r="D75" i="25" l="1"/>
  <c r="E75" i="25"/>
  <c r="C76" i="25"/>
  <c r="G76" i="25"/>
  <c r="K76" i="25" s="1"/>
  <c r="B76" i="25"/>
  <c r="D76" i="25" l="1"/>
  <c r="E76" i="25"/>
  <c r="C77" i="25"/>
  <c r="B77" i="25"/>
  <c r="G77" i="25"/>
  <c r="K77" i="25" s="1"/>
  <c r="D77" i="25" l="1"/>
  <c r="E77" i="25"/>
  <c r="C78" i="25"/>
  <c r="G78" i="25"/>
  <c r="K78" i="25" s="1"/>
  <c r="B78" i="25"/>
  <c r="E78" i="25" l="1"/>
  <c r="D78" i="25"/>
  <c r="B79" i="25"/>
  <c r="G79" i="25"/>
  <c r="K79" i="25" s="1"/>
  <c r="C79" i="25"/>
  <c r="D79" i="25" l="1"/>
  <c r="E79" i="25"/>
  <c r="G80" i="25"/>
  <c r="K80" i="25" s="1"/>
  <c r="B80" i="25"/>
  <c r="C80" i="25"/>
  <c r="D80" i="25" l="1"/>
  <c r="E80" i="25"/>
  <c r="G81" i="25"/>
  <c r="K81" i="25" s="1"/>
  <c r="B81" i="25"/>
  <c r="C81" i="25"/>
  <c r="D81" i="25" l="1"/>
  <c r="E81" i="25"/>
  <c r="B82" i="25"/>
  <c r="C82" i="25"/>
  <c r="G82" i="25"/>
  <c r="K82" i="25" s="1"/>
  <c r="E82" i="25" l="1"/>
  <c r="D82" i="25"/>
  <c r="B83" i="25"/>
  <c r="C83" i="25"/>
  <c r="G83" i="25"/>
  <c r="K83" i="25" s="1"/>
  <c r="D83" i="25" l="1"/>
  <c r="E83" i="25"/>
  <c r="C84" i="25"/>
  <c r="G84" i="25"/>
  <c r="K84" i="25" s="1"/>
  <c r="B84" i="25"/>
  <c r="D84" i="25" l="1"/>
  <c r="E84" i="25"/>
  <c r="G85" i="25"/>
  <c r="K85" i="25" s="1"/>
  <c r="C85" i="25"/>
  <c r="B85" i="25"/>
  <c r="D85" i="25" l="1"/>
  <c r="E85" i="25"/>
  <c r="B86" i="25"/>
  <c r="G86" i="25"/>
  <c r="K86" i="25" s="1"/>
  <c r="C86" i="25"/>
  <c r="E86" i="25" l="1"/>
  <c r="D86" i="25"/>
  <c r="C87" i="25"/>
  <c r="B87" i="25"/>
  <c r="G87" i="25"/>
  <c r="K87" i="25" s="1"/>
  <c r="D87" i="25" l="1"/>
  <c r="E87" i="25"/>
  <c r="G88" i="25"/>
  <c r="K88" i="25" s="1"/>
  <c r="B88" i="25"/>
  <c r="C88" i="25"/>
  <c r="D88" i="25" l="1"/>
  <c r="E88" i="25"/>
  <c r="C89" i="25"/>
  <c r="G89" i="25"/>
  <c r="K89" i="25" s="1"/>
  <c r="B89" i="25"/>
  <c r="D89" i="25" l="1"/>
  <c r="E89" i="25"/>
  <c r="C90" i="25"/>
  <c r="G90" i="25"/>
  <c r="K90" i="25" s="1"/>
  <c r="B90" i="25"/>
  <c r="E90" i="25" l="1"/>
  <c r="D90" i="25"/>
  <c r="B91" i="25"/>
  <c r="G91" i="25"/>
  <c r="K91" i="25" s="1"/>
  <c r="C91" i="25"/>
  <c r="D91" i="25" l="1"/>
  <c r="E91" i="25"/>
  <c r="G92" i="25"/>
  <c r="K92" i="25" s="1"/>
  <c r="B92" i="25"/>
  <c r="C92" i="25"/>
  <c r="D92" i="25" l="1"/>
  <c r="E92" i="25"/>
  <c r="C93" i="25"/>
  <c r="B93" i="25"/>
  <c r="G93" i="25"/>
  <c r="K93" i="25" s="1"/>
  <c r="D93" i="25" l="1"/>
  <c r="E93" i="25"/>
  <c r="B94" i="25"/>
  <c r="C94" i="25"/>
  <c r="G94" i="25"/>
  <c r="K94" i="25" s="1"/>
  <c r="D94" i="25" l="1"/>
  <c r="E94" i="25"/>
  <c r="C95" i="25"/>
  <c r="B95" i="25"/>
  <c r="G95" i="25"/>
  <c r="K95" i="25" s="1"/>
  <c r="D95" i="25" l="1"/>
  <c r="E95" i="25"/>
  <c r="C96" i="25"/>
  <c r="G96" i="25"/>
  <c r="K96" i="25" s="1"/>
  <c r="B96" i="25"/>
  <c r="D96" i="25" l="1"/>
  <c r="E96" i="25"/>
  <c r="C97" i="25"/>
  <c r="G97" i="25"/>
  <c r="K97" i="25" s="1"/>
  <c r="B97" i="25"/>
  <c r="D97" i="25" l="1"/>
  <c r="E97" i="25"/>
  <c r="B98" i="25"/>
  <c r="C98" i="25"/>
  <c r="G98" i="25"/>
  <c r="K98" i="25" s="1"/>
  <c r="E98" i="25" l="1"/>
  <c r="D98" i="25"/>
  <c r="B99" i="25"/>
  <c r="C99" i="25"/>
  <c r="G99" i="25"/>
  <c r="K99" i="25" s="1"/>
  <c r="D99" i="25" l="1"/>
  <c r="E99" i="25"/>
  <c r="G100" i="25"/>
  <c r="K100" i="25" s="1"/>
  <c r="B100" i="25"/>
  <c r="C100" i="25"/>
  <c r="D100" i="25" l="1"/>
  <c r="E100" i="25"/>
  <c r="C101" i="25"/>
  <c r="B101" i="25"/>
  <c r="G101" i="25"/>
  <c r="K101" i="25" s="1"/>
  <c r="D101" i="25" l="1"/>
  <c r="E101" i="25"/>
  <c r="B102" i="25"/>
  <c r="G102" i="25"/>
  <c r="K102" i="25" s="1"/>
  <c r="C102" i="25"/>
  <c r="E102" i="25" l="1"/>
  <c r="D102" i="25"/>
  <c r="C103" i="25"/>
  <c r="G103" i="25"/>
  <c r="K103" i="25" s="1"/>
  <c r="B103" i="25"/>
  <c r="D103" i="25" l="1"/>
  <c r="E103" i="25"/>
  <c r="B104" i="25"/>
  <c r="G104" i="25"/>
  <c r="K104" i="25" s="1"/>
  <c r="C104" i="25"/>
  <c r="D104" i="25" l="1"/>
  <c r="E104" i="25"/>
  <c r="C105" i="25"/>
  <c r="G105" i="25"/>
  <c r="K105" i="25" s="1"/>
  <c r="B105" i="25"/>
  <c r="D105" i="25" l="1"/>
  <c r="E105" i="25"/>
  <c r="B106" i="25"/>
  <c r="G106" i="25"/>
  <c r="K106" i="25" s="1"/>
  <c r="C106" i="25"/>
  <c r="E106" i="25" l="1"/>
  <c r="D106" i="25"/>
  <c r="C107" i="25"/>
  <c r="B107" i="25"/>
  <c r="G107" i="25"/>
  <c r="K107" i="25" s="1"/>
  <c r="D107" i="25" l="1"/>
  <c r="E107" i="25"/>
  <c r="B108" i="25"/>
  <c r="G108" i="25"/>
  <c r="K108" i="25" s="1"/>
  <c r="C108" i="25"/>
  <c r="D108" i="25" l="1"/>
  <c r="E108" i="25"/>
  <c r="C109" i="25"/>
  <c r="G109" i="25"/>
  <c r="K109" i="25" s="1"/>
  <c r="B109" i="25"/>
  <c r="D109" i="25" l="1"/>
  <c r="E109" i="25"/>
  <c r="B110" i="25"/>
  <c r="G110" i="25"/>
  <c r="K110" i="25" s="1"/>
  <c r="C110" i="25"/>
  <c r="E110" i="25" l="1"/>
  <c r="D110" i="25"/>
  <c r="B111" i="25"/>
  <c r="C111" i="25"/>
  <c r="G111" i="25"/>
  <c r="K111" i="25" s="1"/>
  <c r="D111" i="25" l="1"/>
  <c r="E111" i="25"/>
  <c r="C112" i="25"/>
  <c r="G112" i="25"/>
  <c r="K112" i="25" s="1"/>
  <c r="B112" i="25"/>
  <c r="D112" i="25" l="1"/>
  <c r="E112" i="25"/>
  <c r="G113" i="25"/>
  <c r="K113" i="25" s="1"/>
  <c r="C113" i="25"/>
  <c r="B113" i="25"/>
  <c r="D113" i="25" l="1"/>
  <c r="E113" i="25"/>
  <c r="C114" i="25"/>
  <c r="B114" i="25"/>
  <c r="G114" i="25"/>
  <c r="K114" i="25" s="1"/>
  <c r="E114" i="25" l="1"/>
  <c r="D114" i="25"/>
  <c r="B115" i="25"/>
  <c r="G115" i="25"/>
  <c r="K115" i="25" s="1"/>
  <c r="C115" i="25"/>
  <c r="D115" i="25" l="1"/>
  <c r="E115" i="25"/>
  <c r="B116" i="25"/>
  <c r="G116" i="25"/>
  <c r="K116" i="25" s="1"/>
  <c r="C116" i="25"/>
  <c r="D116" i="25" l="1"/>
  <c r="E116" i="25"/>
  <c r="B117" i="25"/>
  <c r="C117" i="25"/>
  <c r="G117" i="25"/>
  <c r="K117" i="25" s="1"/>
  <c r="D117" i="25" l="1"/>
  <c r="E117" i="25"/>
  <c r="B118" i="25"/>
  <c r="C118" i="25"/>
  <c r="G118" i="25"/>
  <c r="K118" i="25" s="1"/>
  <c r="D118" i="25" l="1"/>
  <c r="E118" i="25"/>
  <c r="B119" i="25"/>
  <c r="G119" i="25"/>
  <c r="K119" i="25" s="1"/>
  <c r="C119" i="25"/>
  <c r="D119" i="25" l="1"/>
  <c r="E119" i="25"/>
  <c r="G120" i="25"/>
  <c r="K120" i="25" s="1"/>
  <c r="B120" i="25"/>
  <c r="C120" i="25"/>
  <c r="D120" i="25" l="1"/>
  <c r="E120" i="25"/>
  <c r="C121" i="25"/>
  <c r="B121" i="25"/>
  <c r="G121" i="25"/>
  <c r="K121" i="25" s="1"/>
  <c r="D121" i="25" l="1"/>
  <c r="E121" i="25"/>
  <c r="B122" i="25"/>
  <c r="C122" i="25"/>
  <c r="G122" i="25"/>
  <c r="K122" i="25" s="1"/>
  <c r="E122" i="25" l="1"/>
  <c r="D122" i="25"/>
  <c r="B123" i="25"/>
  <c r="C123" i="25"/>
  <c r="G123" i="25"/>
  <c r="K123" i="25" s="1"/>
  <c r="D123" i="25" l="1"/>
  <c r="E123" i="25"/>
  <c r="G124" i="25"/>
  <c r="K124" i="25" s="1"/>
  <c r="C124" i="25"/>
  <c r="B124" i="25"/>
  <c r="D124" i="25" l="1"/>
  <c r="E124" i="25"/>
  <c r="B125" i="25"/>
  <c r="C125" i="25"/>
  <c r="G125" i="25"/>
  <c r="K125" i="25" s="1"/>
  <c r="D125" i="25" l="1"/>
  <c r="E125" i="25"/>
  <c r="B126" i="25"/>
  <c r="C126" i="25"/>
  <c r="G126" i="25"/>
  <c r="K126" i="25" s="1"/>
  <c r="E126" i="25" l="1"/>
  <c r="D126" i="25"/>
  <c r="C127" i="25"/>
  <c r="B127" i="25"/>
  <c r="G127" i="25"/>
  <c r="K127" i="25" s="1"/>
  <c r="D127" i="25" l="1"/>
  <c r="E127" i="25"/>
  <c r="G128" i="25"/>
  <c r="K128" i="25" s="1"/>
  <c r="C128" i="25"/>
  <c r="B128" i="25"/>
  <c r="D128" i="25" l="1"/>
  <c r="E128" i="25"/>
  <c r="C129" i="25"/>
  <c r="G129" i="25"/>
  <c r="K129" i="25" s="1"/>
  <c r="B129" i="25"/>
  <c r="D129" i="25" l="1"/>
  <c r="E129" i="25"/>
  <c r="C130" i="25"/>
  <c r="B130" i="25"/>
  <c r="G130" i="25"/>
  <c r="K130" i="25" s="1"/>
  <c r="E130" i="25" l="1"/>
  <c r="D130" i="25"/>
  <c r="B131" i="25"/>
  <c r="C131" i="25"/>
  <c r="G131" i="25"/>
  <c r="K131" i="25" s="1"/>
  <c r="D131" i="25" l="1"/>
  <c r="E131" i="25"/>
  <c r="G132" i="25"/>
  <c r="K132" i="25" s="1"/>
  <c r="B132" i="25"/>
  <c r="C132" i="25"/>
  <c r="D132" i="25" l="1"/>
  <c r="E132" i="25"/>
  <c r="C133" i="25"/>
  <c r="G133" i="25"/>
  <c r="K133" i="25" s="1"/>
  <c r="B133" i="25"/>
  <c r="D133" i="25" l="1"/>
  <c r="E133" i="25"/>
  <c r="B134" i="25"/>
  <c r="C134" i="25"/>
  <c r="G134" i="25"/>
  <c r="K134" i="25" s="1"/>
  <c r="E134" i="25" l="1"/>
  <c r="D134" i="25"/>
  <c r="B135" i="25"/>
  <c r="G135" i="25"/>
  <c r="K135" i="25" s="1"/>
  <c r="C135" i="25"/>
  <c r="D135" i="25" l="1"/>
  <c r="E135" i="25"/>
  <c r="G136" i="25"/>
  <c r="K136" i="25" s="1"/>
  <c r="C136" i="25"/>
  <c r="B136" i="25"/>
  <c r="D136" i="25" l="1"/>
  <c r="E136" i="25"/>
  <c r="C137" i="25"/>
  <c r="G137" i="25"/>
  <c r="K137" i="25" s="1"/>
  <c r="B137" i="25"/>
  <c r="D137" i="25" l="1"/>
  <c r="E137" i="25"/>
  <c r="B138" i="25"/>
  <c r="C138" i="25"/>
  <c r="G138" i="25"/>
  <c r="K138" i="25" s="1"/>
  <c r="E138" i="25" l="1"/>
  <c r="D138" i="25"/>
  <c r="B139" i="25"/>
  <c r="G139" i="25"/>
  <c r="K139" i="25" s="1"/>
  <c r="C139" i="25"/>
  <c r="D139" i="25" l="1"/>
  <c r="E139" i="25"/>
  <c r="B140" i="25"/>
  <c r="G140" i="25"/>
  <c r="K140" i="25" s="1"/>
  <c r="C140" i="25"/>
  <c r="D140" i="25" l="1"/>
  <c r="E140" i="25"/>
  <c r="G141" i="25"/>
  <c r="K141" i="25" s="1"/>
  <c r="C141" i="25"/>
  <c r="B141" i="25"/>
  <c r="D141" i="25" l="1"/>
  <c r="E141" i="25"/>
  <c r="B142" i="25"/>
  <c r="C142" i="25"/>
  <c r="G142" i="25"/>
  <c r="K142" i="25" s="1"/>
  <c r="E142" i="25" l="1"/>
  <c r="D142" i="25"/>
  <c r="B143" i="25"/>
  <c r="G143" i="25"/>
  <c r="K143" i="25" s="1"/>
  <c r="C143" i="25"/>
  <c r="D143" i="25" l="1"/>
  <c r="E143" i="25"/>
  <c r="G144" i="25"/>
  <c r="K144" i="25" s="1"/>
  <c r="B144" i="25"/>
  <c r="C144" i="25"/>
  <c r="D144" i="25" l="1"/>
  <c r="E144" i="25"/>
  <c r="G145" i="25"/>
  <c r="K145" i="25" s="1"/>
  <c r="C145" i="25"/>
  <c r="B145" i="25"/>
  <c r="D145" i="25" l="1"/>
  <c r="E145" i="25"/>
  <c r="B146" i="25"/>
  <c r="G146" i="25"/>
  <c r="K146" i="25" s="1"/>
  <c r="C146" i="25"/>
  <c r="E146" i="25" l="1"/>
  <c r="D146" i="25"/>
  <c r="B147" i="25"/>
  <c r="C147" i="25"/>
  <c r="G147" i="25"/>
  <c r="K147" i="25" s="1"/>
  <c r="D147" i="25" l="1"/>
  <c r="E147" i="25"/>
  <c r="G185" i="25"/>
  <c r="K185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Shepard, Daniel</author>
  </authors>
  <commentList>
    <comment ref="G1" authorId="0" shapeId="0" xr:uid="{AE545D0E-F7CC-418C-9ADA-BEFB504E4487}">
      <text>
        <r>
          <rPr>
            <b/>
            <sz val="9"/>
            <color indexed="81"/>
            <rFont val="Tahoma"/>
            <family val="2"/>
          </rPr>
          <t>Shepard, Daniel:</t>
        </r>
        <r>
          <rPr>
            <sz val="9"/>
            <color indexed="81"/>
            <rFont val="Tahoma"/>
            <family val="2"/>
          </rPr>
          <t xml:space="preserve">
Info taken from PY ACFR4 submitted form</t>
        </r>
      </text>
    </comment>
  </commentList>
</comments>
</file>

<file path=xl/sharedStrings.xml><?xml version="1.0" encoding="utf-8"?>
<sst xmlns="http://schemas.openxmlformats.org/spreadsheetml/2006/main" count="928" uniqueCount="400">
  <si>
    <t>Line</t>
  </si>
  <si>
    <t>STATE OF VERMONT</t>
  </si>
  <si>
    <t>ex a</t>
  </si>
  <si>
    <t>ex b</t>
  </si>
  <si>
    <t>Authorized person required to fill in name and phone # above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</si>
  <si>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</si>
  <si>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</si>
  <si>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</si>
  <si>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</si>
  <si>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</si>
  <si>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</si>
  <si>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</si>
  <si>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</si>
  <si>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</si>
  <si>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</si>
  <si>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</si>
  <si>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</si>
  <si>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</si>
  <si>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t>CONSTRUCTION/DEVELOPMENT IN PROCESS FORM</t>
  </si>
  <si>
    <t>Completed form to be returned via email to</t>
  </si>
  <si>
    <t>Software Development - New</t>
  </si>
  <si>
    <t>Start Date</t>
  </si>
  <si>
    <t>As the authorized official* for my department, I certify, to the best of my knowledge, that this is a true and accurate reporting of CIP in accordance with the records of this department.</t>
  </si>
  <si>
    <t>Scheduled/Planned Completion Date</t>
  </si>
  <si>
    <t>Building Addition - ADA</t>
  </si>
  <si>
    <t>01140</t>
  </si>
  <si>
    <t>01180</t>
  </si>
  <si>
    <t>02140</t>
  </si>
  <si>
    <t>02150</t>
  </si>
  <si>
    <t>02230</t>
  </si>
  <si>
    <t>02240</t>
  </si>
  <si>
    <t>03410</t>
  </si>
  <si>
    <t>03440</t>
  </si>
  <si>
    <t>03460</t>
  </si>
  <si>
    <t>04100</t>
  </si>
  <si>
    <t>05100</t>
  </si>
  <si>
    <t>06100</t>
  </si>
  <si>
    <t>06130</t>
  </si>
  <si>
    <t>08100</t>
  </si>
  <si>
    <t>01100</t>
  </si>
  <si>
    <t>01105</t>
  </si>
  <si>
    <t>Agency of Digital Services</t>
  </si>
  <si>
    <t>01110</t>
  </si>
  <si>
    <t>Finance &amp; Management</t>
  </si>
  <si>
    <t>01130</t>
  </si>
  <si>
    <t>Libraries</t>
  </si>
  <si>
    <t>01200</t>
  </si>
  <si>
    <t>01210</t>
  </si>
  <si>
    <t>01220</t>
  </si>
  <si>
    <t>01230</t>
  </si>
  <si>
    <t>01240</t>
  </si>
  <si>
    <t>01270</t>
  </si>
  <si>
    <t>01280</t>
  </si>
  <si>
    <t>VOSHA Review Board</t>
  </si>
  <si>
    <t>01290</t>
  </si>
  <si>
    <t>01300</t>
  </si>
  <si>
    <t>State Ethics Commission</t>
  </si>
  <si>
    <t>02100</t>
  </si>
  <si>
    <t>02110</t>
  </si>
  <si>
    <t>02120</t>
  </si>
  <si>
    <t>02130</t>
  </si>
  <si>
    <t>Military</t>
  </si>
  <si>
    <t>02160</t>
  </si>
  <si>
    <t>02170</t>
  </si>
  <si>
    <t>02200</t>
  </si>
  <si>
    <t>02210</t>
  </si>
  <si>
    <t>Financial Regulation</t>
  </si>
  <si>
    <t>02250</t>
  </si>
  <si>
    <t>02260</t>
  </si>
  <si>
    <t>02280</t>
  </si>
  <si>
    <t>Human Rights Commission</t>
  </si>
  <si>
    <t>03150</t>
  </si>
  <si>
    <t>Corrections</t>
  </si>
  <si>
    <t>03310</t>
  </si>
  <si>
    <t>03330</t>
  </si>
  <si>
    <t>Green Mountain Care Board</t>
  </si>
  <si>
    <t>03400</t>
  </si>
  <si>
    <t>03420</t>
  </si>
  <si>
    <t>03480</t>
  </si>
  <si>
    <t>06120</t>
  </si>
  <si>
    <t>Fish &amp; Wildlife</t>
  </si>
  <si>
    <t>Forests, Parks &amp; Recreation</t>
  </si>
  <si>
    <t>06140</t>
  </si>
  <si>
    <t>Environmental Conservation</t>
  </si>
  <si>
    <t>06215</t>
  </si>
  <si>
    <t>Natural Resources Board</t>
  </si>
  <si>
    <t>07100</t>
  </si>
  <si>
    <t>07120</t>
  </si>
  <si>
    <t>Economic Development</t>
  </si>
  <si>
    <t>07130</t>
  </si>
  <si>
    <t>03675</t>
  </si>
  <si>
    <t>07110</t>
  </si>
  <si>
    <t>57100</t>
  </si>
  <si>
    <t>58800</t>
  </si>
  <si>
    <t>TOTAL ABOVE</t>
  </si>
  <si>
    <t>01172</t>
  </si>
  <si>
    <t>BGS Federal Surplus Property</t>
  </si>
  <si>
    <t>Fund</t>
  </si>
  <si>
    <t>VISION.ACFR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</si>
  <si>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</si>
  <si>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QUESTIONS should be directed to:</t>
  </si>
  <si>
    <t>Balance 6/30/23</t>
  </si>
  <si>
    <t>Business Unit:</t>
  </si>
  <si>
    <t>Department Name:</t>
  </si>
  <si>
    <t>** Select BU **</t>
  </si>
  <si>
    <t>AGENCY OR DEPT</t>
  </si>
  <si>
    <t>Secretary of Administration</t>
  </si>
  <si>
    <t>Taxes</t>
  </si>
  <si>
    <t>Executive Governor's Office</t>
  </si>
  <si>
    <t>Legislature</t>
  </si>
  <si>
    <t>01215</t>
  </si>
  <si>
    <t>Legislative Counsel</t>
  </si>
  <si>
    <t>Joint Fiscal Committee</t>
  </si>
  <si>
    <t>01225</t>
  </si>
  <si>
    <t>Legislative Information Technology</t>
  </si>
  <si>
    <t>Sgt.-At-Arms</t>
  </si>
  <si>
    <t>Lt. Governor's Office</t>
  </si>
  <si>
    <t>01266</t>
  </si>
  <si>
    <t>Vermont Pension Investment Commission</t>
  </si>
  <si>
    <t>Labor Relations</t>
  </si>
  <si>
    <t>Unorganized Towns and Gores</t>
  </si>
  <si>
    <t>Attorney General</t>
  </si>
  <si>
    <t>Defender General</t>
  </si>
  <si>
    <t>Judicial</t>
  </si>
  <si>
    <t>State's Attorneys &amp; Sheriffs</t>
  </si>
  <si>
    <t>Public Safety/State Police</t>
  </si>
  <si>
    <t>Center for Crime Victim's Services</t>
  </si>
  <si>
    <t>Criminal Justice Training Council (Police Acad.)</t>
  </si>
  <si>
    <t>Agriculture</t>
  </si>
  <si>
    <t>Secretary of State</t>
  </si>
  <si>
    <t>Public Service Dept.</t>
  </si>
  <si>
    <t>Public Utility Commission</t>
  </si>
  <si>
    <t>E-911</t>
  </si>
  <si>
    <t>02320</t>
  </si>
  <si>
    <t>Department of Liquor and Lottery</t>
  </si>
  <si>
    <t>02330</t>
  </si>
  <si>
    <t>Cannabis Control Board</t>
  </si>
  <si>
    <t>Dept of Mental Health</t>
  </si>
  <si>
    <t>03340</t>
  </si>
  <si>
    <t>Office of Child, Youth, and Family Advocate</t>
  </si>
  <si>
    <t>Human Services</t>
  </si>
  <si>
    <t>Dept of Vermont Health Access</t>
  </si>
  <si>
    <t>Health Dept.</t>
  </si>
  <si>
    <t>Children &amp; Family Services</t>
  </si>
  <si>
    <t>Aging &amp; Independent Living</t>
  </si>
  <si>
    <t>Corrections/Offender Work Program</t>
  </si>
  <si>
    <t>Governor's Commission on Women</t>
  </si>
  <si>
    <t>Dept of Labor</t>
  </si>
  <si>
    <t>Education Dept.</t>
  </si>
  <si>
    <t>Natural Resources</t>
  </si>
  <si>
    <t>Commerce &amp; Community Dev.</t>
  </si>
  <si>
    <t>Housing &amp; Community Affairs</t>
  </si>
  <si>
    <t>Tourism and Marketing</t>
  </si>
  <si>
    <t>Transportation (AOT)</t>
  </si>
  <si>
    <t>Department of Motor Vehicles</t>
  </si>
  <si>
    <t>VISION Asset Mgmt ID#</t>
  </si>
  <si>
    <t>Business Unit</t>
  </si>
  <si>
    <t>Short Project Description</t>
  </si>
  <si>
    <t>Project Description</t>
  </si>
  <si>
    <t>CIP ID/Project ID/Other</t>
  </si>
  <si>
    <t>Gov Activities</t>
  </si>
  <si>
    <t>ISF</t>
  </si>
  <si>
    <t>Rounded Beg Balance FY23</t>
  </si>
  <si>
    <t>Tax Projects</t>
  </si>
  <si>
    <t>Imaging - IMBL ImageTrac 6300</t>
  </si>
  <si>
    <t>Imaging - IMBL ImageTrac DS1155</t>
  </si>
  <si>
    <t>Imaging - Kodak i2900 (52980135)</t>
  </si>
  <si>
    <t>Imaging - Kodak i2900 (52980132)</t>
  </si>
  <si>
    <t xml:space="preserve">Workplace Integrated Management System </t>
  </si>
  <si>
    <t>Military Projects</t>
  </si>
  <si>
    <t>CSMS Fire Suppression</t>
  </si>
  <si>
    <t>000000001259</t>
  </si>
  <si>
    <t>Bennington Readiness Center</t>
  </si>
  <si>
    <t>000000001268</t>
  </si>
  <si>
    <t>Berlin Armory Addition</t>
  </si>
  <si>
    <t>000000001366</t>
  </si>
  <si>
    <t>Bradford Armory Addition</t>
  </si>
  <si>
    <t>000000001430</t>
  </si>
  <si>
    <t>Newport Armory Addition</t>
  </si>
  <si>
    <t>000000001459</t>
  </si>
  <si>
    <t>Lyndonville Armory Cold Storage</t>
  </si>
  <si>
    <t>000000001540</t>
  </si>
  <si>
    <t>Berlin Armory Emergency Generator</t>
  </si>
  <si>
    <t>000000001555</t>
  </si>
  <si>
    <t>Bradford Armory Emergency Generator</t>
  </si>
  <si>
    <t>000000001557</t>
  </si>
  <si>
    <t>Newport Armory Emergency Generator</t>
  </si>
  <si>
    <t>000000001559</t>
  </si>
  <si>
    <t>Vergennes Armory Emergency Generator</t>
  </si>
  <si>
    <t>000000001561</t>
  </si>
  <si>
    <t>Westminster Armory Emergency Generator</t>
  </si>
  <si>
    <t>000000001563</t>
  </si>
  <si>
    <t>Williston Armory Energy Security</t>
  </si>
  <si>
    <t>000000001565</t>
  </si>
  <si>
    <t>Lyndonville Armory Energy Security</t>
  </si>
  <si>
    <t>000000001567</t>
  </si>
  <si>
    <t>Swanton Generator Replacement</t>
  </si>
  <si>
    <t>000000001569</t>
  </si>
  <si>
    <t>Swanton Armory Pre-Engnrd Bldg</t>
  </si>
  <si>
    <t>000000001618</t>
  </si>
  <si>
    <t>CJ Bldg. 2 Structural Repair</t>
  </si>
  <si>
    <t>000000001619</t>
  </si>
  <si>
    <t>Bldg.15 Roof&amp;AirSystemReplacem</t>
  </si>
  <si>
    <t>000000001651</t>
  </si>
  <si>
    <t>Allis TB rebuild</t>
  </si>
  <si>
    <t>1005-16-2</t>
  </si>
  <si>
    <t>Lowell Lake Revision</t>
  </si>
  <si>
    <t>1035-14-1</t>
  </si>
  <si>
    <t>1035-RI22-1</t>
  </si>
  <si>
    <t>Dishwashing Station</t>
  </si>
  <si>
    <t>1050-15-1</t>
  </si>
  <si>
    <t>Camp Plymouth Harwood Pavilion Renovation</t>
  </si>
  <si>
    <t>1010-18-1</t>
  </si>
  <si>
    <t>Muckross Campus</t>
  </si>
  <si>
    <t>1048VPF</t>
  </si>
  <si>
    <t>Burton Island TB #3</t>
  </si>
  <si>
    <t>3005-18-1</t>
  </si>
  <si>
    <t>Burton Island Marina TB</t>
  </si>
  <si>
    <t>3005-18-2</t>
  </si>
  <si>
    <t>Kettle Pond Water System</t>
  </si>
  <si>
    <t>4020-16-1</t>
  </si>
  <si>
    <t>4020-18-1 (switched codes)</t>
  </si>
  <si>
    <t>New Shower Building/bathroom reno program (to be pro-rated) Code should be 5000-16-3</t>
  </si>
  <si>
    <t>5000-16-3</t>
  </si>
  <si>
    <t>5000-17-1 (wrong code)</t>
  </si>
  <si>
    <t>Mt. Ascutney Lower CG Water</t>
  </si>
  <si>
    <t>1045-17-2</t>
  </si>
  <si>
    <t>Mt. Philo Lower Parking Lot</t>
  </si>
  <si>
    <t>2050-19-3</t>
  </si>
  <si>
    <t>Burton Island Campground Hill TB</t>
  </si>
  <si>
    <t>3005-18-3</t>
  </si>
  <si>
    <t>Sandbar Rehab Planning</t>
  </si>
  <si>
    <t>3045-15-3</t>
  </si>
  <si>
    <t>Sandbar Phase  CCC Bldg</t>
  </si>
  <si>
    <t>3045-18-1</t>
  </si>
  <si>
    <t>Underhill Mountain Supply Line</t>
  </si>
  <si>
    <t>3050-18-1</t>
  </si>
  <si>
    <t>Gifford/Groton Shop Designs (to be pro-rated)</t>
  </si>
  <si>
    <t>5000-19-1</t>
  </si>
  <si>
    <t>Sandbar Entrance, Stormwater and Utilities</t>
  </si>
  <si>
    <t>3045-20-1</t>
  </si>
  <si>
    <t>Ascutney Mtn Bath Reno</t>
  </si>
  <si>
    <t>1045-20-2</t>
  </si>
  <si>
    <t>St. Catherine Distribution</t>
  </si>
  <si>
    <t>2020-19-2</t>
  </si>
  <si>
    <t>Lake Carmi Day Use Water</t>
  </si>
  <si>
    <t>3025-21-1</t>
  </si>
  <si>
    <t>Fort Dummer TB2 Wastewater</t>
  </si>
  <si>
    <t>1020-20-1</t>
  </si>
  <si>
    <t>3-Acre Allis</t>
  </si>
  <si>
    <t>1005-3A22</t>
  </si>
  <si>
    <t>Camp Plymouth electrical</t>
  </si>
  <si>
    <t>1020-RI23-1</t>
  </si>
  <si>
    <t>FT Dummer Heat Pump</t>
  </si>
  <si>
    <t>1020-RI23-2</t>
  </si>
  <si>
    <t>Molly Stark TB2</t>
  </si>
  <si>
    <t>1040-22-1</t>
  </si>
  <si>
    <t>Townshend Drinking Water</t>
  </si>
  <si>
    <t>1065-20-1</t>
  </si>
  <si>
    <t>Townshend WW/Dry Well Repair</t>
  </si>
  <si>
    <t>1065-RI23-1</t>
  </si>
  <si>
    <t>Branbury Day Use Dock</t>
  </si>
  <si>
    <t>2015-RI20-1</t>
  </si>
  <si>
    <t>E. Lake canoe launch</t>
  </si>
  <si>
    <t>2030-23-01</t>
  </si>
  <si>
    <t>3-Acre Bomoseen</t>
  </si>
  <si>
    <t>2005-3A22</t>
  </si>
  <si>
    <t>3 Acre Half Moon</t>
  </si>
  <si>
    <t>2010-3A22</t>
  </si>
  <si>
    <t>3-Acre Branbury</t>
  </si>
  <si>
    <t>2015-3A22</t>
  </si>
  <si>
    <t>3-Acre Button Bay</t>
  </si>
  <si>
    <t>2020-3A22</t>
  </si>
  <si>
    <t>3 Acre DAR</t>
  </si>
  <si>
    <t>2025-3A22</t>
  </si>
  <si>
    <t>3 Acre Emerald</t>
  </si>
  <si>
    <t>2030-3A22</t>
  </si>
  <si>
    <t>3-ACRE Kingsland Bay</t>
  </si>
  <si>
    <t>2035-3A22</t>
  </si>
  <si>
    <t>Kingsland Bay Farmhouse Foundation</t>
  </si>
  <si>
    <t>2035-RI22-1</t>
  </si>
  <si>
    <t>K Bay Dining Hall Floor</t>
  </si>
  <si>
    <t>2035-RI23-1</t>
  </si>
  <si>
    <t>3 Acre St Catherine</t>
  </si>
  <si>
    <t>2045-3A23</t>
  </si>
  <si>
    <t>3-ACRE - Mt. Philo</t>
  </si>
  <si>
    <t>2050-3A22</t>
  </si>
  <si>
    <t>3-Acre Burton Island</t>
  </si>
  <si>
    <t>3005-3A22</t>
  </si>
  <si>
    <t>3 Acre Grand Isle</t>
  </si>
  <si>
    <t>3015-3A22</t>
  </si>
  <si>
    <t>3 Acre Carmi</t>
  </si>
  <si>
    <t>3025-3A22</t>
  </si>
  <si>
    <t>3-ACRE North Hero</t>
  </si>
  <si>
    <t>3035-3A22</t>
  </si>
  <si>
    <t>3 Acre Sandbar</t>
  </si>
  <si>
    <t>3045-3A22</t>
  </si>
  <si>
    <t>3-ACRE Underhill</t>
  </si>
  <si>
    <t>3050-3A22</t>
  </si>
  <si>
    <t>Big Deer Drinking Water</t>
  </si>
  <si>
    <t>4003-20-1</t>
  </si>
  <si>
    <t>3 Acre Brighton</t>
  </si>
  <si>
    <t>4005-3A23</t>
  </si>
  <si>
    <t>4005 should be 4005-3A23</t>
  </si>
  <si>
    <t>Brighton Swing Set &amp; Surface</t>
  </si>
  <si>
    <t>4005-22-1</t>
  </si>
  <si>
    <t>Crystal Lake Swing Set &amp; SFC</t>
  </si>
  <si>
    <t>4010-22-1</t>
  </si>
  <si>
    <t>Elmore Swing Set &amp; Surface</t>
  </si>
  <si>
    <t>4015-22-1</t>
  </si>
  <si>
    <t>Elmore Deck (Dock)</t>
  </si>
  <si>
    <t>4015-RI22-2</t>
  </si>
  <si>
    <t>3 Acre Elmore</t>
  </si>
  <si>
    <t>4015-3A22</t>
  </si>
  <si>
    <t>Molly Falls Pond Sitework</t>
  </si>
  <si>
    <t>4022-RI22-1</t>
  </si>
  <si>
    <t>New Discovery Cabins</t>
  </si>
  <si>
    <t>4030-22-1</t>
  </si>
  <si>
    <t>New Disco Swing Set &amp; Surface</t>
  </si>
  <si>
    <t>4030-22-2</t>
  </si>
  <si>
    <t>Seyon Drainage Rehab</t>
  </si>
  <si>
    <t>4040-RI22-2</t>
  </si>
  <si>
    <t>Seyon Kitchen</t>
  </si>
  <si>
    <t>4040-RI23-2</t>
  </si>
  <si>
    <t>Stillwater Force Main</t>
  </si>
  <si>
    <t>4045-WW23-1</t>
  </si>
  <si>
    <t>Boulder Beach Dock</t>
  </si>
  <si>
    <t>4048-RI22-1</t>
  </si>
  <si>
    <t>3 Acre Little River</t>
  </si>
  <si>
    <t>4050-3A22</t>
  </si>
  <si>
    <t>Maidstone TB 4 Leachfield</t>
  </si>
  <si>
    <t>4060-22-1</t>
  </si>
  <si>
    <t>Maidstone Day Use Water</t>
  </si>
  <si>
    <t>4060-RI20-1</t>
  </si>
  <si>
    <t>Sand Bar SP Redevelop</t>
  </si>
  <si>
    <t>LWCF50-00673</t>
  </si>
  <si>
    <t>Branbury Cabins</t>
  </si>
  <si>
    <t>2015-22-1- MBE</t>
  </si>
  <si>
    <t>2015-22-1</t>
  </si>
  <si>
    <t>3 Acre Rule general design (to be pro-rated)</t>
  </si>
  <si>
    <t>5000-3ACRE</t>
  </si>
  <si>
    <t>Willoughby Site Improvements - South End</t>
  </si>
  <si>
    <t>WILLOUGHBY</t>
  </si>
  <si>
    <t>NBRCWILLOUGHBY</t>
  </si>
  <si>
    <t>Transportation Projects</t>
  </si>
  <si>
    <t>Highway Garage Projects</t>
  </si>
  <si>
    <t>CIP ID / PROJECT ID / OTHER</t>
  </si>
  <si>
    <t>All BUs except 06130</t>
  </si>
  <si>
    <t>06130 Only</t>
  </si>
  <si>
    <t>Amount Capitalized in AM for FY24</t>
  </si>
  <si>
    <t>ACFR-4 form</t>
  </si>
  <si>
    <t>01150</t>
  </si>
  <si>
    <t>Buildings &amp; Gen Serv-Gov'tal</t>
  </si>
  <si>
    <t>Buildings &amp; Gen Serv-Prop</t>
  </si>
  <si>
    <t>Buildings &amp; Gen Serv-Capital</t>
  </si>
  <si>
    <t>01250</t>
  </si>
  <si>
    <t>Auditor of Accounts' Office</t>
  </si>
  <si>
    <t>01255</t>
  </si>
  <si>
    <t>Auditor of Accounts-Prop</t>
  </si>
  <si>
    <t>01260</t>
  </si>
  <si>
    <t>Treasurer's Office</t>
  </si>
  <si>
    <t>01265</t>
  </si>
  <si>
    <t>Retirement</t>
  </si>
  <si>
    <t>WIMS</t>
  </si>
  <si>
    <t>Not Applicable</t>
  </si>
  <si>
    <t>Central Garage Projects</t>
  </si>
  <si>
    <t>VTRANS projects</t>
  </si>
  <si>
    <t>PLEASE PROVIDE</t>
  </si>
  <si>
    <t>CIP Beginning Balance/Expenditures to date as of 6/30/23</t>
  </si>
  <si>
    <t>CIP-123456A</t>
  </si>
  <si>
    <t>In Service / Go Live Date Check</t>
  </si>
  <si>
    <t>INSERT ADDITIONAL LINES IF NEEDED.</t>
  </si>
  <si>
    <t>PLEASE PROVIDE A SUMMARY OF RECONCILING ITEMS BELOW</t>
  </si>
  <si>
    <t>SUMMARY INFORMATION</t>
  </si>
  <si>
    <t>Total Amount</t>
  </si>
  <si>
    <t>SHOW SUPPORTING DETAIL BY CIP PROJECT BELOW:</t>
  </si>
  <si>
    <t>Total Beg Balance Adjustment Amount</t>
  </si>
  <si>
    <t>FY 2024 Construction/Development in Process Form - ACFR4</t>
  </si>
  <si>
    <t>Total Capitalized Amount</t>
  </si>
  <si>
    <t xml:space="preserve"> </t>
  </si>
  <si>
    <t>ACFR-4</t>
  </si>
  <si>
    <t>PY Beg Balance Adjustments</t>
  </si>
  <si>
    <t>AM Asset ID</t>
  </si>
  <si>
    <t>Total FY24 Capital Expenditures</t>
  </si>
  <si>
    <t>CONSTRUCTION IN PROCESS FORM</t>
  </si>
  <si>
    <t>DO NOT INCLUDE SBITA's</t>
  </si>
  <si>
    <t>Example: Building Addition - ADA</t>
  </si>
  <si>
    <t xml:space="preserve">Example:Office Renovations </t>
  </si>
  <si>
    <t>120 State Street</t>
  </si>
  <si>
    <t>(Use the new ACFR-5 Form)</t>
  </si>
  <si>
    <r>
      <t xml:space="preserve">FY24 </t>
    </r>
    <r>
      <rPr>
        <b/>
        <u/>
        <sz val="10"/>
        <color rgb="FFFF0000"/>
        <rFont val="Arial"/>
        <family val="2"/>
      </rPr>
      <t>CIP ONLY</t>
    </r>
    <r>
      <rPr>
        <b/>
        <sz val="10"/>
        <rFont val="Arial"/>
        <family val="2"/>
      </rPr>
      <t xml:space="preserve"> Expenditures</t>
    </r>
  </si>
  <si>
    <t>Scheduled Completion Date</t>
  </si>
  <si>
    <t>Actual In-Service Date</t>
  </si>
  <si>
    <t>Actual In-Service Date Date</t>
  </si>
  <si>
    <r>
      <t xml:space="preserve">FY24 </t>
    </r>
    <r>
      <rPr>
        <b/>
        <u/>
        <sz val="10"/>
        <color rgb="FFFF0000"/>
        <rFont val="Arial"/>
        <family val="2"/>
      </rPr>
      <t>CIP ONLY</t>
    </r>
    <r>
      <rPr>
        <sz val="10"/>
        <rFont val="Arial"/>
        <family val="2"/>
      </rPr>
      <t xml:space="preserve"> Expenditures</t>
    </r>
  </si>
  <si>
    <t>Planned Completion Date</t>
  </si>
  <si>
    <t>CIP Beginning Balance as of 6/30/23</t>
  </si>
  <si>
    <t>CIP Balance as of 6/30/24</t>
  </si>
  <si>
    <t>01160 (Fund 58800)</t>
  </si>
  <si>
    <t>08110 (Fund 57100)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</si>
</sst>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</font>
    <font>
      <b/>
      <u/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39" fontId="2" fillId="0" borderId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44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44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" fillId="0" borderId="9">
      <alignment horizontal="center"/>
    </xf>
    <xf numFmtId="0" fontId="45" fillId="0" borderId="9">
      <alignment horizontal="center"/>
    </xf>
    <xf numFmtId="3" fontId="3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" fillId="24" borderId="0" applyNumberFormat="0" applyFont="0" applyBorder="0" applyAlignment="0" applyProtection="0"/>
    <xf numFmtId="0" fontId="44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4" fontId="6" fillId="0" borderId="0" xfId="0" applyNumberFormat="1" applyFont="1" applyAlignment="1" applyProtection="1">
      <alignment horizontal="centerContinuous"/>
      <protection locked="0"/>
    </xf>
    <xf numFmtId="0" fontId="0" fillId="0" borderId="12" xfId="0" applyBorder="1" applyProtection="1">
      <protection locked="0"/>
    </xf>
    <xf numFmtId="0" fontId="28" fillId="0" borderId="13" xfId="0" applyFont="1" applyBorder="1"/>
    <xf numFmtId="0" fontId="28" fillId="0" borderId="14" xfId="0" applyFont="1" applyBorder="1"/>
    <xf numFmtId="0" fontId="30" fillId="0" borderId="15" xfId="0" applyFont="1" applyBorder="1"/>
    <xf numFmtId="0" fontId="28" fillId="0" borderId="0" xfId="0" applyFont="1"/>
    <xf numFmtId="0" fontId="32" fillId="0" borderId="14" xfId="0" applyFont="1" applyBorder="1"/>
    <xf numFmtId="0" fontId="33" fillId="0" borderId="15" xfId="0" applyFont="1" applyBorder="1"/>
    <xf numFmtId="0" fontId="34" fillId="0" borderId="15" xfId="0" quotePrefix="1" applyFont="1" applyBorder="1" applyAlignment="1">
      <alignment horizontal="right"/>
    </xf>
    <xf numFmtId="0" fontId="35" fillId="0" borderId="0" xfId="0" applyFont="1"/>
    <xf numFmtId="0" fontId="35" fillId="0" borderId="15" xfId="0" applyFont="1" applyBorder="1" applyAlignment="1">
      <alignment horizontal="right"/>
    </xf>
    <xf numFmtId="0" fontId="33" fillId="0" borderId="0" xfId="0" applyFont="1"/>
    <xf numFmtId="0" fontId="30" fillId="0" borderId="0" xfId="0" applyFont="1"/>
    <xf numFmtId="0" fontId="34" fillId="0" borderId="15" xfId="0" quotePrefix="1" applyFont="1" applyBorder="1" applyAlignment="1">
      <alignment horizontal="right" vertical="top"/>
    </xf>
    <xf numFmtId="0" fontId="28" fillId="0" borderId="15" xfId="0" applyFont="1" applyBorder="1" applyAlignment="1">
      <alignment horizontal="right" vertical="top"/>
    </xf>
    <xf numFmtId="0" fontId="0" fillId="0" borderId="14" xfId="0" applyBorder="1"/>
    <xf numFmtId="0" fontId="28" fillId="0" borderId="15" xfId="0" applyFont="1" applyBorder="1"/>
    <xf numFmtId="0" fontId="39" fillId="0" borderId="0" xfId="0" applyFont="1" applyAlignment="1">
      <alignment vertical="top"/>
    </xf>
    <xf numFmtId="0" fontId="42" fillId="0" borderId="15" xfId="0" applyFont="1" applyBorder="1"/>
    <xf numFmtId="0" fontId="42" fillId="0" borderId="14" xfId="0" applyFont="1" applyBorder="1"/>
    <xf numFmtId="0" fontId="28" fillId="0" borderId="16" xfId="0" applyFont="1" applyBorder="1"/>
    <xf numFmtId="0" fontId="33" fillId="0" borderId="17" xfId="0" applyFont="1" applyBorder="1" applyAlignment="1">
      <alignment horizontal="right" vertical="center"/>
    </xf>
    <xf numFmtId="0" fontId="43" fillId="0" borderId="17" xfId="38" applyFont="1" applyBorder="1" applyAlignment="1" applyProtection="1">
      <alignment vertical="center"/>
    </xf>
    <xf numFmtId="0" fontId="28" fillId="0" borderId="18" xfId="0" applyFont="1" applyBorder="1"/>
    <xf numFmtId="0" fontId="0" fillId="0" borderId="0" xfId="0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0" fontId="1" fillId="0" borderId="11" xfId="0" applyFont="1" applyBorder="1" applyProtection="1">
      <protection locked="0"/>
    </xf>
    <xf numFmtId="43" fontId="0" fillId="0" borderId="0" xfId="28" applyFont="1"/>
    <xf numFmtId="0" fontId="46" fillId="0" borderId="0" xfId="37" applyFill="1" applyAlignment="1" applyProtection="1">
      <alignment horizontal="left"/>
      <protection locked="0"/>
    </xf>
    <xf numFmtId="0" fontId="0" fillId="0" borderId="24" xfId="0" applyBorder="1"/>
    <xf numFmtId="0" fontId="0" fillId="0" borderId="24" xfId="0" applyBorder="1" applyProtection="1">
      <protection locked="0"/>
    </xf>
    <xf numFmtId="0" fontId="6" fillId="0" borderId="2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2" fillId="0" borderId="0" xfId="0" applyFont="1" applyAlignment="1" applyProtection="1">
      <alignment horizontal="right"/>
      <protection locked="0"/>
    </xf>
    <xf numFmtId="0" fontId="36" fillId="0" borderId="0" xfId="0" applyFont="1" applyProtection="1">
      <protection locked="0"/>
    </xf>
    <xf numFmtId="164" fontId="42" fillId="0" borderId="0" xfId="0" applyNumberFormat="1" applyFont="1" applyAlignment="1" applyProtection="1">
      <alignment horizontal="right"/>
      <protection locked="0"/>
    </xf>
    <xf numFmtId="49" fontId="6" fillId="27" borderId="24" xfId="0" applyNumberFormat="1" applyFont="1" applyFill="1" applyBorder="1" applyAlignment="1">
      <alignment horizontal="center" vertical="center"/>
    </xf>
    <xf numFmtId="0" fontId="6" fillId="27" borderId="24" xfId="0" applyFont="1" applyFill="1" applyBorder="1"/>
    <xf numFmtId="49" fontId="47" fillId="0" borderId="24" xfId="0" applyNumberFormat="1" applyFont="1" applyBorder="1" applyAlignment="1">
      <alignment horizontal="center" vertical="center"/>
    </xf>
    <xf numFmtId="0" fontId="47" fillId="0" borderId="24" xfId="0" applyFont="1" applyBorder="1"/>
    <xf numFmtId="49" fontId="47" fillId="0" borderId="24" xfId="0" quotePrefix="1" applyNumberFormat="1" applyFont="1" applyBorder="1" applyAlignment="1">
      <alignment horizontal="center" vertical="center" wrapText="1"/>
    </xf>
    <xf numFmtId="49" fontId="47" fillId="0" borderId="24" xfId="0" quotePrefix="1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6" fillId="0" borderId="0" xfId="37" applyFill="1" applyAlignment="1" applyProtection="1">
      <alignment horizontal="center"/>
      <protection locked="0"/>
    </xf>
    <xf numFmtId="49" fontId="0" fillId="0" borderId="0" xfId="0" applyNumberFormat="1"/>
    <xf numFmtId="43" fontId="0" fillId="0" borderId="24" xfId="28" applyFont="1" applyBorder="1" applyProtection="1">
      <protection locked="0"/>
    </xf>
    <xf numFmtId="0" fontId="0" fillId="0" borderId="0" xfId="0" quotePrefix="1"/>
    <xf numFmtId="14" fontId="0" fillId="0" borderId="0" xfId="0" applyNumberFormat="1" applyProtection="1">
      <protection locked="0"/>
    </xf>
    <xf numFmtId="14" fontId="0" fillId="0" borderId="0" xfId="0" applyNumberFormat="1"/>
    <xf numFmtId="14" fontId="0" fillId="0" borderId="12" xfId="0" applyNumberFormat="1" applyBorder="1" applyAlignment="1">
      <alignment horizontal="center"/>
    </xf>
    <xf numFmtId="14" fontId="1" fillId="0" borderId="24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24" xfId="0" quotePrefix="1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28" borderId="24" xfId="0" applyFont="1" applyFill="1" applyBorder="1" applyProtection="1">
      <protection locked="0"/>
    </xf>
    <xf numFmtId="0" fontId="5" fillId="28" borderId="12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3" fontId="6" fillId="0" borderId="12" xfId="28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27" xfId="0" applyBorder="1"/>
    <xf numFmtId="0" fontId="54" fillId="29" borderId="24" xfId="0" applyFont="1" applyFill="1" applyBorder="1" applyAlignment="1">
      <alignment horizontal="center" vertical="center"/>
    </xf>
    <xf numFmtId="43" fontId="0" fillId="29" borderId="27" xfId="28" applyFont="1" applyFill="1" applyBorder="1" applyAlignment="1"/>
    <xf numFmtId="0" fontId="54" fillId="29" borderId="24" xfId="0" applyFont="1" applyFill="1" applyBorder="1" applyAlignment="1">
      <alignment horizontal="center" vertical="center" wrapText="1"/>
    </xf>
    <xf numFmtId="49" fontId="31" fillId="0" borderId="9" xfId="0" applyNumberFormat="1" applyFont="1" applyBorder="1" applyAlignment="1" applyProtection="1">
      <alignment horizontal="left"/>
      <protection locked="0"/>
    </xf>
    <xf numFmtId="43" fontId="5" fillId="29" borderId="12" xfId="28" applyFont="1" applyFill="1" applyBorder="1" applyProtection="1"/>
    <xf numFmtId="0" fontId="6" fillId="0" borderId="24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14" fontId="5" fillId="28" borderId="24" xfId="0" applyNumberFormat="1" applyFont="1" applyFill="1" applyBorder="1" applyAlignment="1" applyProtection="1">
      <alignment horizontal="center"/>
      <protection locked="0"/>
    </xf>
    <xf numFmtId="14" fontId="5" fillId="28" borderId="12" xfId="28" applyNumberFormat="1" applyFont="1" applyFill="1" applyBorder="1" applyProtection="1">
      <protection locked="0"/>
    </xf>
    <xf numFmtId="43" fontId="5" fillId="28" borderId="12" xfId="28" applyFont="1" applyFill="1" applyBorder="1" applyProtection="1">
      <protection locked="0"/>
    </xf>
    <xf numFmtId="43" fontId="5" fillId="28" borderId="24" xfId="28" applyFont="1" applyFill="1" applyBorder="1" applyProtection="1">
      <protection locked="0"/>
    </xf>
    <xf numFmtId="14" fontId="5" fillId="28" borderId="12" xfId="28" applyNumberFormat="1" applyFont="1" applyFill="1" applyBorder="1" applyAlignment="1" applyProtection="1">
      <alignment horizontal="center"/>
      <protection locked="0"/>
    </xf>
    <xf numFmtId="43" fontId="1" fillId="28" borderId="11" xfId="28" applyFill="1" applyBorder="1" applyProtection="1">
      <protection locked="0"/>
    </xf>
    <xf numFmtId="43" fontId="5" fillId="0" borderId="12" xfId="28" applyFont="1" applyBorder="1" applyAlignment="1" applyProtection="1">
      <alignment horizontal="center"/>
      <protection locked="0"/>
    </xf>
    <xf numFmtId="43" fontId="5" fillId="0" borderId="12" xfId="28" applyFont="1" applyBorder="1" applyProtection="1">
      <protection locked="0"/>
    </xf>
    <xf numFmtId="14" fontId="5" fillId="0" borderId="12" xfId="28" applyNumberFormat="1" applyFont="1" applyBorder="1" applyProtection="1">
      <protection locked="0"/>
    </xf>
    <xf numFmtId="43" fontId="52" fillId="0" borderId="12" xfId="28" applyFont="1" applyBorder="1" applyProtection="1">
      <protection locked="0"/>
    </xf>
    <xf numFmtId="43" fontId="6" fillId="0" borderId="24" xfId="28" applyFont="1" applyBorder="1" applyProtection="1"/>
    <xf numFmtId="43" fontId="0" fillId="29" borderId="12" xfId="28" applyFont="1" applyFill="1" applyBorder="1" applyProtection="1"/>
    <xf numFmtId="0" fontId="42" fillId="0" borderId="0" xfId="0" applyFont="1" applyAlignment="1" applyProtection="1">
      <alignment horizontal="centerContinuous"/>
      <protection locked="0"/>
    </xf>
    <xf numFmtId="14" fontId="42" fillId="0" borderId="0" xfId="0" applyNumberFormat="1" applyFont="1" applyAlignment="1" applyProtection="1">
      <alignment horizontal="centerContinuous"/>
      <protection locked="0"/>
    </xf>
    <xf numFmtId="43" fontId="5" fillId="0" borderId="24" xfId="28" applyFont="1" applyBorder="1" applyProtection="1">
      <protection locked="0"/>
    </xf>
    <xf numFmtId="14" fontId="5" fillId="28" borderId="24" xfId="28" applyNumberFormat="1" applyFont="1" applyFill="1" applyBorder="1" applyAlignment="1" applyProtection="1">
      <alignment horizontal="center" wrapText="1"/>
      <protection locked="0"/>
    </xf>
    <xf numFmtId="43" fontId="52" fillId="0" borderId="24" xfId="28" applyFont="1" applyBorder="1" applyProtection="1">
      <protection locked="0"/>
    </xf>
    <xf numFmtId="0" fontId="0" fillId="28" borderId="12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3" fontId="5" fillId="28" borderId="24" xfId="28" applyFont="1" applyFill="1" applyBorder="1" applyAlignment="1" applyProtection="1">
      <alignment horizontal="center"/>
      <protection locked="0"/>
    </xf>
    <xf numFmtId="43" fontId="5" fillId="0" borderId="12" xfId="28" applyFont="1" applyFill="1" applyBorder="1" applyProtection="1"/>
    <xf numFmtId="0" fontId="36" fillId="0" borderId="11" xfId="0" applyFont="1" applyBorder="1" applyAlignment="1" applyProtection="1">
      <alignment horizontal="center"/>
      <protection locked="0"/>
    </xf>
    <xf numFmtId="49" fontId="36" fillId="26" borderId="11" xfId="0" applyNumberFormat="1" applyFont="1" applyFill="1" applyBorder="1" applyAlignment="1" applyProtection="1">
      <alignment horizontal="center" vertical="center"/>
      <protection locked="0"/>
    </xf>
    <xf numFmtId="49" fontId="6" fillId="26" borderId="0" xfId="0" applyNumberFormat="1" applyFont="1" applyFill="1" applyProtection="1">
      <protection locked="0"/>
    </xf>
    <xf numFmtId="49" fontId="6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35" fillId="0" borderId="0" xfId="0" applyFont="1" applyProtection="1">
      <protection locked="0"/>
    </xf>
    <xf numFmtId="49" fontId="7" fillId="0" borderId="11" xfId="0" applyNumberFormat="1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29" borderId="12" xfId="0" applyFont="1" applyFill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14" fontId="5" fillId="28" borderId="24" xfId="0" applyNumberFormat="1" applyFont="1" applyFill="1" applyBorder="1" applyProtection="1">
      <protection locked="0"/>
    </xf>
    <xf numFmtId="0" fontId="1" fillId="28" borderId="12" xfId="0" applyFont="1" applyFill="1" applyBorder="1" applyProtection="1">
      <protection locked="0"/>
    </xf>
    <xf numFmtId="0" fontId="1" fillId="28" borderId="24" xfId="0" applyFont="1" applyFill="1" applyBorder="1" applyProtection="1">
      <protection locked="0"/>
    </xf>
    <xf numFmtId="43" fontId="5" fillId="28" borderId="11" xfId="28" applyFont="1" applyFill="1" applyBorder="1" applyProtection="1">
      <protection locked="0"/>
    </xf>
    <xf numFmtId="0" fontId="5" fillId="0" borderId="12" xfId="0" quotePrefix="1" applyFont="1" applyBorder="1" applyAlignment="1" applyProtection="1">
      <alignment horizontal="left" wrapText="1"/>
      <protection locked="0"/>
    </xf>
    <xf numFmtId="43" fontId="5" fillId="0" borderId="27" xfId="28" applyFont="1" applyFill="1" applyBorder="1" applyProtection="1"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" fillId="0" borderId="12" xfId="0" applyFont="1" applyBorder="1" applyProtection="1">
      <protection locked="0"/>
    </xf>
    <xf numFmtId="0" fontId="1" fillId="0" borderId="24" xfId="0" applyFont="1" applyBorder="1" applyProtection="1">
      <protection locked="0"/>
    </xf>
    <xf numFmtId="43" fontId="0" fillId="0" borderId="23" xfId="28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8" borderId="12" xfId="0" quotePrefix="1" applyFont="1" applyFill="1" applyBorder="1" applyAlignment="1" applyProtection="1">
      <alignment wrapText="1"/>
      <protection locked="0"/>
    </xf>
    <xf numFmtId="43" fontId="0" fillId="0" borderId="12" xfId="28" applyFont="1" applyBorder="1" applyProtection="1">
      <protection locked="0"/>
    </xf>
    <xf numFmtId="14" fontId="1" fillId="0" borderId="0" xfId="0" applyNumberFormat="1" applyFont="1" applyAlignment="1" applyProtection="1">
      <alignment horizontal="right"/>
      <protection locked="0"/>
    </xf>
    <xf numFmtId="0" fontId="6" fillId="29" borderId="12" xfId="0" applyFont="1" applyFill="1" applyBorder="1" applyAlignment="1" applyProtection="1">
      <alignment horizontal="center" wrapText="1"/>
      <protection locked="0"/>
    </xf>
    <xf numFmtId="0" fontId="0" fillId="29" borderId="12" xfId="0" applyFill="1" applyBorder="1"/>
    <xf numFmtId="43" fontId="0" fillId="29" borderId="24" xfId="28" applyFont="1" applyFill="1" applyBorder="1" applyProtection="1"/>
    <xf numFmtId="43" fontId="0" fillId="29" borderId="23" xfId="28" applyFont="1" applyFill="1" applyBorder="1" applyProtection="1"/>
    <xf numFmtId="0" fontId="1" fillId="29" borderId="12" xfId="0" applyFont="1" applyFill="1" applyBorder="1" applyAlignment="1">
      <alignment wrapText="1"/>
    </xf>
    <xf numFmtId="0" fontId="34" fillId="26" borderId="0" xfId="0" applyFont="1" applyFill="1" applyAlignment="1" applyProtection="1">
      <alignment horizontal="center"/>
      <protection locked="0"/>
    </xf>
    <xf numFmtId="0" fontId="6" fillId="26" borderId="0" xfId="0" applyFont="1" applyFill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34" fillId="29" borderId="30" xfId="0" applyFont="1" applyFill="1" applyBorder="1" applyAlignment="1">
      <alignment horizontal="center"/>
    </xf>
    <xf numFmtId="0" fontId="34" fillId="29" borderId="32" xfId="0" applyFont="1" applyFill="1" applyBorder="1" applyAlignment="1">
      <alignment horizontal="center"/>
    </xf>
    <xf numFmtId="0" fontId="55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53" fillId="29" borderId="30" xfId="0" applyFont="1" applyFill="1" applyBorder="1" applyAlignment="1">
      <alignment horizontal="center" vertical="center" wrapText="1"/>
    </xf>
    <xf numFmtId="0" fontId="53" fillId="29" borderId="31" xfId="0" applyFont="1" applyFill="1" applyBorder="1" applyAlignment="1">
      <alignment horizontal="center" vertical="center" wrapText="1"/>
    </xf>
    <xf numFmtId="0" fontId="53" fillId="29" borderId="32" xfId="0" applyFont="1" applyFill="1" applyBorder="1" applyAlignment="1">
      <alignment horizontal="center" vertical="center" wrapText="1"/>
    </xf>
    <xf numFmtId="0" fontId="53" fillId="26" borderId="28" xfId="0" applyFont="1" applyFill="1" applyBorder="1" applyAlignment="1">
      <alignment horizontal="center" vertical="center" wrapText="1"/>
    </xf>
    <xf numFmtId="0" fontId="53" fillId="26" borderId="33" xfId="0" applyFont="1" applyFill="1" applyBorder="1" applyAlignment="1">
      <alignment horizontal="center" vertical="center" wrapText="1"/>
    </xf>
    <xf numFmtId="0" fontId="53" fillId="26" borderId="29" xfId="0" applyFont="1" applyFill="1" applyBorder="1" applyAlignment="1">
      <alignment horizontal="center" vertical="center" wrapText="1"/>
    </xf>
    <xf numFmtId="0" fontId="53" fillId="26" borderId="25" xfId="0" applyFont="1" applyFill="1" applyBorder="1" applyAlignment="1">
      <alignment horizontal="center" vertical="center" wrapText="1"/>
    </xf>
    <xf numFmtId="0" fontId="53" fillId="26" borderId="11" xfId="0" applyFont="1" applyFill="1" applyBorder="1" applyAlignment="1">
      <alignment horizontal="center" vertical="center" wrapText="1"/>
    </xf>
    <xf numFmtId="0" fontId="53" fillId="26" borderId="26" xfId="0" applyFont="1" applyFill="1" applyBorder="1" applyAlignment="1">
      <alignment horizontal="center" vertical="center" wrapText="1"/>
    </xf>
    <xf numFmtId="0" fontId="53" fillId="29" borderId="2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46" fillId="0" borderId="0" xfId="37" applyFill="1" applyAlignment="1">
      <alignment horizontal="center"/>
      <protection locked="0"/>
    </xf>
    <xf numFmtId="0" fontId="46" fillId="0" borderId="0" xfId="37" applyFill="1" applyAlignment="1" applyProtection="1">
      <alignment horizontal="center"/>
      <protection locked="0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9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6" fillId="25" borderId="21" xfId="0" applyFont="1" applyFill="1" applyBorder="1" applyAlignment="1">
      <alignment horizontal="left" vertical="center" wrapText="1"/>
    </xf>
    <xf numFmtId="0" fontId="36" fillId="25" borderId="22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" fontId="30" fillId="0" borderId="15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9" xfId="0" applyFont="1" applyBorder="1" applyProtection="1">
      <protection locked="0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64" xr:uid="{4A3D9EC5-3C91-43E9-96EF-A7A4ACC57594}"/>
    <cellStyle name="Explanatory Text" xfId="30" builtinId="53" customBuiltin="1"/>
    <cellStyle name="GL10" xfId="31" xr:uid="{00000000-0005-0000-0000-00001E000000}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_01130_AA-F-17_Master_2009" xfId="38" xr:uid="{00000000-0005-0000-0000-000025000000}"/>
    <cellStyle name="Input" xfId="39" builtinId="20" customBuiltin="1"/>
    <cellStyle name="Layout" xfId="40" xr:uid="{00000000-0005-0000-0000-000027000000}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B000000}"/>
    <cellStyle name="Normal 2 4" xfId="44" xr:uid="{00000000-0005-0000-0000-00002C000000}"/>
    <cellStyle name="Normal 3" xfId="45" xr:uid="{00000000-0005-0000-0000-00002D000000}"/>
    <cellStyle name="Normal 4" xfId="63" xr:uid="{3E27A472-1FB8-4E0F-AEEF-5B2370E7F626}"/>
    <cellStyle name="Note" xfId="46" builtinId="10" customBuiltin="1"/>
    <cellStyle name="Output" xfId="47" builtinId="21" customBuiltin="1"/>
    <cellStyle name="PSChar" xfId="48" xr:uid="{00000000-0005-0000-0000-000030000000}"/>
    <cellStyle name="PSChar 2" xfId="49" xr:uid="{00000000-0005-0000-0000-000031000000}"/>
    <cellStyle name="PSDate" xfId="50" xr:uid="{00000000-0005-0000-0000-000032000000}"/>
    <cellStyle name="PSDate 2" xfId="51" xr:uid="{00000000-0005-0000-0000-000033000000}"/>
    <cellStyle name="PSDec" xfId="52" xr:uid="{00000000-0005-0000-0000-000034000000}"/>
    <cellStyle name="PSDec 2" xfId="53" xr:uid="{00000000-0005-0000-0000-000035000000}"/>
    <cellStyle name="PSHeading" xfId="54" xr:uid="{00000000-0005-0000-0000-000036000000}"/>
    <cellStyle name="PSHeading 2" xfId="55" xr:uid="{00000000-0005-0000-0000-000037000000}"/>
    <cellStyle name="PSInt" xfId="56" xr:uid="{00000000-0005-0000-0000-000038000000}"/>
    <cellStyle name="PSInt 2" xfId="57" xr:uid="{00000000-0005-0000-0000-000039000000}"/>
    <cellStyle name="PSSpacer" xfId="58" xr:uid="{00000000-0005-0000-0000-00003A000000}"/>
    <cellStyle name="PSSpacer 2" xfId="59" xr:uid="{00000000-0005-0000-0000-00003B000000}"/>
    <cellStyle name="Title" xfId="60" builtinId="15" customBuiltin="1"/>
    <cellStyle name="Total" xfId="61" builtinId="25" customBuiltin="1"/>
    <cellStyle name="Warning Text" xfId="62" builtinId="11" customBuiltin="1"/>
  </cellStyles>
  <dxfs count="11">
    <dxf>
      <fill>
        <patternFill>
          <fgColor rgb="FFFF7C80"/>
          <bgColor rgb="FFFF7C8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FF000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FF000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</dxfs>
  <tableStyles count="0" defaultTableStyle="TableStyleMedium9" defaultPivotStyle="PivotStyleLight16"/>
  <colors>
    <mruColors>
      <color rgb="FFFFCC99"/>
      <color rgb="FFFF7C80"/>
      <color rgb="FFFF5050"/>
      <color rgb="FFFB5F53"/>
      <color rgb="FFF47056"/>
      <color rgb="FFE95D71"/>
      <color rgb="FFEE8695"/>
      <color rgb="FFEB67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7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  <sheetName val="SEFA_Data8"/>
      <sheetName val="CFDA_Program_Titles_Table8"/>
      <sheetName val="OFA_9998"/>
      <sheetName val="Fed__Agency_Identifier_Table8"/>
      <sheetName val="SEFA_Data9"/>
      <sheetName val="CFDA_Program_Titles_Table9"/>
      <sheetName val="OFA_9999"/>
      <sheetName val="Fed__Agency_Identifier_Table9"/>
      <sheetName val="SEFA_Data10"/>
      <sheetName val="CFDA_Program_Titles_Table10"/>
      <sheetName val="OFA_99910"/>
      <sheetName val="Fed__Agency_Identifier_Table10"/>
      <sheetName val="SEFA_Data11"/>
      <sheetName val="CFDA_Program_Titles_Table11"/>
      <sheetName val="OFA_99911"/>
      <sheetName val="Fed__Agency_Identifier_Table11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SION.CAFR@vermont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ISION.ACFR@vermont.gov" TargetMode="External"/><Relationship Id="rId2" Type="http://schemas.openxmlformats.org/officeDocument/2006/relationships/hyperlink" Target="mailto:VISION.CAFR@vermont.gov" TargetMode="External"/><Relationship Id="rId1" Type="http://schemas.openxmlformats.org/officeDocument/2006/relationships/hyperlink" Target="mailto:VISION.ACFR@vermont.gov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DFC6-6F24-45CD-BB4D-CB63C24791E4}">
  <dimension ref="A2:E68"/>
  <sheetViews>
    <sheetView topLeftCell="A38" workbookViewId="0">
      <selection activeCell="A68" sqref="A68"/>
    </sheetView>
  </sheetViews>
  <sheetFormatPr defaultRowHeight="13.2" x14ac:dyDescent="0.25"/>
  <cols>
    <col min="1" max="1" width="19.5546875" bestFit="1" customWidth="1"/>
    <col min="2" max="2" width="40.6640625" bestFit="1" customWidth="1"/>
    <col min="5" max="5" width="9.109375" bestFit="1" customWidth="1"/>
  </cols>
  <sheetData>
    <row r="2" spans="1:5" x14ac:dyDescent="0.25">
      <c r="A2" s="45" t="s">
        <v>104</v>
      </c>
      <c r="B2" s="46" t="s">
        <v>105</v>
      </c>
    </row>
    <row r="3" spans="1:5" x14ac:dyDescent="0.25">
      <c r="A3" s="47" t="s">
        <v>39</v>
      </c>
      <c r="B3" s="48" t="s">
        <v>106</v>
      </c>
      <c r="E3" s="4">
        <v>45107</v>
      </c>
    </row>
    <row r="4" spans="1:5" x14ac:dyDescent="0.25">
      <c r="A4" s="47" t="s">
        <v>40</v>
      </c>
      <c r="B4" s="34" t="s">
        <v>41</v>
      </c>
      <c r="E4" s="57">
        <f>E3</f>
        <v>45107</v>
      </c>
    </row>
    <row r="5" spans="1:5" x14ac:dyDescent="0.25">
      <c r="A5" s="47" t="s">
        <v>42</v>
      </c>
      <c r="B5" s="48" t="s">
        <v>43</v>
      </c>
    </row>
    <row r="6" spans="1:5" x14ac:dyDescent="0.25">
      <c r="A6" s="47" t="s">
        <v>44</v>
      </c>
      <c r="B6" s="48" t="s">
        <v>45</v>
      </c>
    </row>
    <row r="7" spans="1:5" x14ac:dyDescent="0.25">
      <c r="A7" s="47" t="s">
        <v>25</v>
      </c>
      <c r="B7" s="48" t="s">
        <v>107</v>
      </c>
    </row>
    <row r="8" spans="1:5" x14ac:dyDescent="0.25">
      <c r="A8" s="50" t="s">
        <v>351</v>
      </c>
      <c r="B8" s="34" t="s">
        <v>352</v>
      </c>
    </row>
    <row r="9" spans="1:5" x14ac:dyDescent="0.25">
      <c r="A9" s="62" t="s">
        <v>398</v>
      </c>
      <c r="B9" s="34" t="s">
        <v>353</v>
      </c>
    </row>
    <row r="10" spans="1:5" x14ac:dyDescent="0.25">
      <c r="A10" s="50" t="s">
        <v>26</v>
      </c>
      <c r="B10" s="34" t="s">
        <v>354</v>
      </c>
    </row>
    <row r="11" spans="1:5" x14ac:dyDescent="0.25">
      <c r="A11" s="49" t="s">
        <v>95</v>
      </c>
      <c r="B11" s="48" t="s">
        <v>96</v>
      </c>
    </row>
    <row r="12" spans="1:5" x14ac:dyDescent="0.25">
      <c r="A12" s="47" t="s">
        <v>46</v>
      </c>
      <c r="B12" s="48" t="s">
        <v>108</v>
      </c>
    </row>
    <row r="13" spans="1:5" x14ac:dyDescent="0.25">
      <c r="A13" s="47" t="s">
        <v>47</v>
      </c>
      <c r="B13" s="48" t="s">
        <v>109</v>
      </c>
    </row>
    <row r="14" spans="1:5" x14ac:dyDescent="0.25">
      <c r="A14" s="50" t="s">
        <v>110</v>
      </c>
      <c r="B14" s="48" t="s">
        <v>111</v>
      </c>
    </row>
    <row r="15" spans="1:5" x14ac:dyDescent="0.25">
      <c r="A15" s="47" t="s">
        <v>48</v>
      </c>
      <c r="B15" s="48" t="s">
        <v>112</v>
      </c>
    </row>
    <row r="16" spans="1:5" x14ac:dyDescent="0.25">
      <c r="A16" s="50" t="s">
        <v>113</v>
      </c>
      <c r="B16" s="48" t="s">
        <v>114</v>
      </c>
    </row>
    <row r="17" spans="1:2" x14ac:dyDescent="0.25">
      <c r="A17" s="47" t="s">
        <v>49</v>
      </c>
      <c r="B17" s="48" t="s">
        <v>115</v>
      </c>
    </row>
    <row r="18" spans="1:2" x14ac:dyDescent="0.25">
      <c r="A18" s="47" t="s">
        <v>50</v>
      </c>
      <c r="B18" s="48" t="s">
        <v>116</v>
      </c>
    </row>
    <row r="19" spans="1:2" x14ac:dyDescent="0.25">
      <c r="A19" s="62" t="s">
        <v>355</v>
      </c>
      <c r="B19" s="34" t="s">
        <v>356</v>
      </c>
    </row>
    <row r="20" spans="1:2" x14ac:dyDescent="0.25">
      <c r="A20" s="62" t="s">
        <v>357</v>
      </c>
      <c r="B20" s="34" t="s">
        <v>358</v>
      </c>
    </row>
    <row r="21" spans="1:2" x14ac:dyDescent="0.25">
      <c r="A21" s="63" t="s">
        <v>359</v>
      </c>
      <c r="B21" s="34" t="s">
        <v>360</v>
      </c>
    </row>
    <row r="22" spans="1:2" x14ac:dyDescent="0.25">
      <c r="A22" s="63" t="s">
        <v>361</v>
      </c>
      <c r="B22" s="34" t="s">
        <v>362</v>
      </c>
    </row>
    <row r="23" spans="1:2" x14ac:dyDescent="0.25">
      <c r="A23" s="50" t="s">
        <v>117</v>
      </c>
      <c r="B23" s="48" t="s">
        <v>118</v>
      </c>
    </row>
    <row r="24" spans="1:2" x14ac:dyDescent="0.25">
      <c r="A24" s="47" t="s">
        <v>51</v>
      </c>
      <c r="B24" s="48" t="s">
        <v>119</v>
      </c>
    </row>
    <row r="25" spans="1:2" x14ac:dyDescent="0.25">
      <c r="A25" s="47" t="s">
        <v>52</v>
      </c>
      <c r="B25" s="48" t="s">
        <v>53</v>
      </c>
    </row>
    <row r="26" spans="1:2" x14ac:dyDescent="0.25">
      <c r="A26" s="50" t="s">
        <v>54</v>
      </c>
      <c r="B26" s="48" t="s">
        <v>120</v>
      </c>
    </row>
    <row r="27" spans="1:2" x14ac:dyDescent="0.25">
      <c r="A27" s="50" t="s">
        <v>55</v>
      </c>
      <c r="B27" s="48" t="s">
        <v>56</v>
      </c>
    </row>
    <row r="28" spans="1:2" x14ac:dyDescent="0.25">
      <c r="A28" s="47" t="s">
        <v>57</v>
      </c>
      <c r="B28" s="48" t="s">
        <v>121</v>
      </c>
    </row>
    <row r="29" spans="1:2" x14ac:dyDescent="0.25">
      <c r="A29" s="47" t="s">
        <v>58</v>
      </c>
      <c r="B29" s="48" t="s">
        <v>122</v>
      </c>
    </row>
    <row r="30" spans="1:2" x14ac:dyDescent="0.25">
      <c r="A30" s="47" t="s">
        <v>59</v>
      </c>
      <c r="B30" s="48" t="s">
        <v>123</v>
      </c>
    </row>
    <row r="31" spans="1:2" x14ac:dyDescent="0.25">
      <c r="A31" s="47" t="s">
        <v>60</v>
      </c>
      <c r="B31" s="48" t="s">
        <v>124</v>
      </c>
    </row>
    <row r="32" spans="1:2" x14ac:dyDescent="0.25">
      <c r="A32" s="47" t="s">
        <v>27</v>
      </c>
      <c r="B32" s="48" t="s">
        <v>125</v>
      </c>
    </row>
    <row r="33" spans="1:2" x14ac:dyDescent="0.25">
      <c r="A33" s="47" t="s">
        <v>28</v>
      </c>
      <c r="B33" s="48" t="s">
        <v>61</v>
      </c>
    </row>
    <row r="34" spans="1:2" x14ac:dyDescent="0.25">
      <c r="A34" s="47" t="s">
        <v>62</v>
      </c>
      <c r="B34" s="48" t="s">
        <v>126</v>
      </c>
    </row>
    <row r="35" spans="1:2" x14ac:dyDescent="0.25">
      <c r="A35" s="47" t="s">
        <v>63</v>
      </c>
      <c r="B35" s="48" t="s">
        <v>127</v>
      </c>
    </row>
    <row r="36" spans="1:2" x14ac:dyDescent="0.25">
      <c r="A36" s="47" t="s">
        <v>64</v>
      </c>
      <c r="B36" s="48" t="s">
        <v>128</v>
      </c>
    </row>
    <row r="37" spans="1:2" x14ac:dyDescent="0.25">
      <c r="A37" s="47" t="s">
        <v>65</v>
      </c>
      <c r="B37" s="48" t="s">
        <v>66</v>
      </c>
    </row>
    <row r="38" spans="1:2" x14ac:dyDescent="0.25">
      <c r="A38" s="47" t="s">
        <v>29</v>
      </c>
      <c r="B38" s="48" t="s">
        <v>129</v>
      </c>
    </row>
    <row r="39" spans="1:2" x14ac:dyDescent="0.25">
      <c r="A39" s="47" t="s">
        <v>30</v>
      </c>
      <c r="B39" s="48" t="s">
        <v>130</v>
      </c>
    </row>
    <row r="40" spans="1:2" x14ac:dyDescent="0.25">
      <c r="A40" s="47" t="s">
        <v>67</v>
      </c>
      <c r="B40" s="34" t="s">
        <v>131</v>
      </c>
    </row>
    <row r="41" spans="1:2" x14ac:dyDescent="0.25">
      <c r="A41" s="47" t="s">
        <v>68</v>
      </c>
      <c r="B41" s="48" t="s">
        <v>132</v>
      </c>
    </row>
    <row r="42" spans="1:2" x14ac:dyDescent="0.25">
      <c r="A42" s="47" t="s">
        <v>69</v>
      </c>
      <c r="B42" s="48" t="s">
        <v>70</v>
      </c>
    </row>
    <row r="43" spans="1:2" x14ac:dyDescent="0.25">
      <c r="A43" s="47" t="s">
        <v>133</v>
      </c>
      <c r="B43" s="48" t="s">
        <v>134</v>
      </c>
    </row>
    <row r="44" spans="1:2" x14ac:dyDescent="0.25">
      <c r="A44" s="50" t="s">
        <v>135</v>
      </c>
      <c r="B44" s="34" t="s">
        <v>136</v>
      </c>
    </row>
    <row r="45" spans="1:2" x14ac:dyDescent="0.25">
      <c r="A45" s="47" t="s">
        <v>71</v>
      </c>
      <c r="B45" s="48" t="s">
        <v>137</v>
      </c>
    </row>
    <row r="46" spans="1:2" x14ac:dyDescent="0.25">
      <c r="A46" s="47" t="s">
        <v>74</v>
      </c>
      <c r="B46" s="48" t="s">
        <v>75</v>
      </c>
    </row>
    <row r="47" spans="1:2" x14ac:dyDescent="0.25">
      <c r="A47" s="50" t="s">
        <v>138</v>
      </c>
      <c r="B47" s="48" t="s">
        <v>139</v>
      </c>
    </row>
    <row r="48" spans="1:2" x14ac:dyDescent="0.25">
      <c r="A48" s="47" t="s">
        <v>76</v>
      </c>
      <c r="B48" s="48" t="s">
        <v>140</v>
      </c>
    </row>
    <row r="49" spans="1:2" x14ac:dyDescent="0.25">
      <c r="A49" s="47" t="s">
        <v>31</v>
      </c>
      <c r="B49" s="48" t="s">
        <v>141</v>
      </c>
    </row>
    <row r="50" spans="1:2" x14ac:dyDescent="0.25">
      <c r="A50" s="47" t="s">
        <v>77</v>
      </c>
      <c r="B50" s="48" t="s">
        <v>142</v>
      </c>
    </row>
    <row r="51" spans="1:2" x14ac:dyDescent="0.25">
      <c r="A51" s="47" t="s">
        <v>32</v>
      </c>
      <c r="B51" s="48" t="s">
        <v>143</v>
      </c>
    </row>
    <row r="52" spans="1:2" x14ac:dyDescent="0.25">
      <c r="A52" s="47" t="s">
        <v>33</v>
      </c>
      <c r="B52" s="48" t="s">
        <v>144</v>
      </c>
    </row>
    <row r="53" spans="1:2" x14ac:dyDescent="0.25">
      <c r="A53" s="47" t="s">
        <v>78</v>
      </c>
      <c r="B53" s="48" t="s">
        <v>72</v>
      </c>
    </row>
    <row r="54" spans="1:2" x14ac:dyDescent="0.25">
      <c r="A54" s="50" t="s">
        <v>90</v>
      </c>
      <c r="B54" s="48" t="s">
        <v>145</v>
      </c>
    </row>
    <row r="55" spans="1:2" x14ac:dyDescent="0.25">
      <c r="A55" s="47" t="s">
        <v>73</v>
      </c>
      <c r="B55" s="48" t="s">
        <v>146</v>
      </c>
    </row>
    <row r="56" spans="1:2" x14ac:dyDescent="0.25">
      <c r="A56" s="47" t="s">
        <v>34</v>
      </c>
      <c r="B56" s="48" t="s">
        <v>147</v>
      </c>
    </row>
    <row r="57" spans="1:2" x14ac:dyDescent="0.25">
      <c r="A57" s="47" t="s">
        <v>35</v>
      </c>
      <c r="B57" s="48" t="s">
        <v>148</v>
      </c>
    </row>
    <row r="58" spans="1:2" x14ac:dyDescent="0.25">
      <c r="A58" s="51" t="s">
        <v>36</v>
      </c>
      <c r="B58" s="48" t="s">
        <v>149</v>
      </c>
    </row>
    <row r="59" spans="1:2" x14ac:dyDescent="0.25">
      <c r="A59" s="47" t="s">
        <v>79</v>
      </c>
      <c r="B59" s="48" t="s">
        <v>80</v>
      </c>
    </row>
    <row r="60" spans="1:2" x14ac:dyDescent="0.25">
      <c r="A60" s="47" t="s">
        <v>37</v>
      </c>
      <c r="B60" s="48" t="s">
        <v>81</v>
      </c>
    </row>
    <row r="61" spans="1:2" x14ac:dyDescent="0.25">
      <c r="A61" s="47" t="s">
        <v>82</v>
      </c>
      <c r="B61" s="48" t="s">
        <v>83</v>
      </c>
    </row>
    <row r="62" spans="1:2" x14ac:dyDescent="0.25">
      <c r="A62" s="47" t="s">
        <v>84</v>
      </c>
      <c r="B62" s="48" t="s">
        <v>85</v>
      </c>
    </row>
    <row r="63" spans="1:2" x14ac:dyDescent="0.25">
      <c r="A63" s="47" t="s">
        <v>86</v>
      </c>
      <c r="B63" s="48" t="s">
        <v>150</v>
      </c>
    </row>
    <row r="64" spans="1:2" x14ac:dyDescent="0.25">
      <c r="A64" s="47" t="s">
        <v>91</v>
      </c>
      <c r="B64" s="48" t="s">
        <v>151</v>
      </c>
    </row>
    <row r="65" spans="1:2" x14ac:dyDescent="0.25">
      <c r="A65" s="47" t="s">
        <v>87</v>
      </c>
      <c r="B65" s="48" t="s">
        <v>88</v>
      </c>
    </row>
    <row r="66" spans="1:2" x14ac:dyDescent="0.25">
      <c r="A66" s="47" t="s">
        <v>89</v>
      </c>
      <c r="B66" s="48" t="s">
        <v>152</v>
      </c>
    </row>
    <row r="67" spans="1:2" x14ac:dyDescent="0.25">
      <c r="A67" s="47" t="s">
        <v>38</v>
      </c>
      <c r="B67" s="48" t="s">
        <v>153</v>
      </c>
    </row>
    <row r="68" spans="1:2" x14ac:dyDescent="0.25">
      <c r="A68" s="47" t="s">
        <v>399</v>
      </c>
      <c r="B68" s="48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7B74-C51C-4DDE-AEC5-A1FCDB9A363B}">
  <dimension ref="A1:M163"/>
  <sheetViews>
    <sheetView workbookViewId="0">
      <selection activeCell="B2" sqref="B2"/>
    </sheetView>
  </sheetViews>
  <sheetFormatPr defaultColWidth="9.33203125" defaultRowHeight="13.2" x14ac:dyDescent="0.25"/>
  <cols>
    <col min="1" max="1" width="10" bestFit="1" customWidth="1"/>
    <col min="2" max="2" width="12" bestFit="1" customWidth="1"/>
    <col min="3" max="3" width="6" bestFit="1" customWidth="1"/>
    <col min="4" max="4" width="37.109375" bestFit="1" customWidth="1"/>
    <col min="5" max="5" width="75.5546875" bestFit="1" customWidth="1"/>
    <col min="6" max="6" width="24.109375" style="61" customWidth="1"/>
    <col min="7" max="7" width="13.5546875" style="57" bestFit="1" customWidth="1"/>
    <col min="8" max="8" width="16.6640625" style="60" bestFit="1" customWidth="1"/>
    <col min="9" max="9" width="15.109375" style="32" bestFit="1" customWidth="1"/>
    <col min="10" max="10" width="13.109375" style="32" bestFit="1" customWidth="1"/>
    <col min="11" max="11" width="24.44140625" style="32" bestFit="1" customWidth="1"/>
  </cols>
  <sheetData>
    <row r="1" spans="1:13" ht="26.4" x14ac:dyDescent="0.25">
      <c r="B1" t="s">
        <v>156</v>
      </c>
      <c r="C1" t="s">
        <v>97</v>
      </c>
      <c r="D1" t="s">
        <v>157</v>
      </c>
      <c r="E1" t="s">
        <v>158</v>
      </c>
      <c r="F1" s="61" t="s">
        <v>159</v>
      </c>
      <c r="G1" s="58" t="s">
        <v>21</v>
      </c>
      <c r="H1" s="59" t="s">
        <v>23</v>
      </c>
      <c r="I1" s="32" t="s">
        <v>160</v>
      </c>
      <c r="J1" s="32" t="s">
        <v>161</v>
      </c>
      <c r="K1" s="32" t="s">
        <v>162</v>
      </c>
    </row>
    <row r="2" spans="1:13" x14ac:dyDescent="0.25">
      <c r="A2" t="str">
        <f>B2&amp;"_"&amp;COUNTIF($B$2:B2,B2)</f>
        <v>01140_1</v>
      </c>
      <c r="B2" s="53" t="s">
        <v>25</v>
      </c>
      <c r="D2" t="s">
        <v>163</v>
      </c>
      <c r="E2" t="s">
        <v>164</v>
      </c>
      <c r="F2" s="61" t="s">
        <v>379</v>
      </c>
      <c r="G2" s="61" t="s">
        <v>367</v>
      </c>
      <c r="H2" s="61" t="s">
        <v>367</v>
      </c>
      <c r="I2" s="32">
        <v>125154</v>
      </c>
      <c r="K2" s="32">
        <v>125154</v>
      </c>
      <c r="L2">
        <f>COUNTIF(B:B,'ACFR-4 '!C1)</f>
        <v>0</v>
      </c>
      <c r="M2" t="s">
        <v>347</v>
      </c>
    </row>
    <row r="3" spans="1:13" x14ac:dyDescent="0.25">
      <c r="A3" t="str">
        <f>B3&amp;"_"&amp;COUNTIF($B$2:B3,B3)</f>
        <v>01140_2</v>
      </c>
      <c r="B3" s="53" t="s">
        <v>25</v>
      </c>
      <c r="D3" t="s">
        <v>163</v>
      </c>
      <c r="E3" t="s">
        <v>165</v>
      </c>
      <c r="F3" s="61" t="s">
        <v>379</v>
      </c>
      <c r="G3" s="61" t="s">
        <v>367</v>
      </c>
      <c r="H3" s="61" t="s">
        <v>367</v>
      </c>
      <c r="I3" s="32">
        <v>38366</v>
      </c>
      <c r="K3" s="32">
        <v>38366</v>
      </c>
    </row>
    <row r="4" spans="1:13" x14ac:dyDescent="0.25">
      <c r="A4" t="str">
        <f>B4&amp;"_"&amp;COUNTIF($B$2:B4,B4)</f>
        <v>01140_3</v>
      </c>
      <c r="B4" s="53" t="s">
        <v>25</v>
      </c>
      <c r="D4" t="s">
        <v>163</v>
      </c>
      <c r="E4" t="s">
        <v>166</v>
      </c>
      <c r="F4" s="61" t="s">
        <v>379</v>
      </c>
      <c r="G4" s="61" t="s">
        <v>367</v>
      </c>
      <c r="H4" s="61" t="s">
        <v>367</v>
      </c>
      <c r="I4" s="32">
        <v>4040</v>
      </c>
      <c r="K4" s="32">
        <v>4040</v>
      </c>
      <c r="L4">
        <f>COUNTIF(B:B,'ACFR-4 (BU 06130 only) '!K2)</f>
        <v>138</v>
      </c>
      <c r="M4" s="55" t="s">
        <v>348</v>
      </c>
    </row>
    <row r="5" spans="1:13" x14ac:dyDescent="0.25">
      <c r="A5" t="str">
        <f>B5&amp;"_"&amp;COUNTIF($B$2:B5,B5)</f>
        <v>01140_4</v>
      </c>
      <c r="B5" s="53" t="s">
        <v>25</v>
      </c>
      <c r="D5" t="s">
        <v>163</v>
      </c>
      <c r="E5" t="s">
        <v>167</v>
      </c>
      <c r="F5" s="61" t="s">
        <v>379</v>
      </c>
      <c r="G5" s="61" t="s">
        <v>367</v>
      </c>
      <c r="H5" s="61" t="s">
        <v>367</v>
      </c>
      <c r="I5" s="32">
        <v>4040</v>
      </c>
      <c r="K5" s="32">
        <v>4040</v>
      </c>
    </row>
    <row r="6" spans="1:13" x14ac:dyDescent="0.25">
      <c r="A6" t="str">
        <f>B6&amp;"_"&amp;COUNTIF($B$2:B6,B6)</f>
        <v>02150_1</v>
      </c>
      <c r="B6" s="53" t="s">
        <v>28</v>
      </c>
      <c r="D6" t="s">
        <v>169</v>
      </c>
      <c r="E6" t="s">
        <v>170</v>
      </c>
      <c r="F6" s="61" t="s">
        <v>171</v>
      </c>
      <c r="G6" s="57">
        <v>43617</v>
      </c>
      <c r="H6" s="60">
        <v>45291</v>
      </c>
      <c r="I6" s="32">
        <v>574537.63</v>
      </c>
      <c r="K6" s="32">
        <v>574538</v>
      </c>
    </row>
    <row r="7" spans="1:13" x14ac:dyDescent="0.25">
      <c r="A7" t="str">
        <f>B7&amp;"_"&amp;COUNTIF($B$2:B7,B7)</f>
        <v>02150_2</v>
      </c>
      <c r="B7" s="53" t="s">
        <v>28</v>
      </c>
      <c r="D7" t="s">
        <v>169</v>
      </c>
      <c r="E7" t="s">
        <v>172</v>
      </c>
      <c r="F7" s="61" t="s">
        <v>173</v>
      </c>
      <c r="G7" s="57">
        <v>43706</v>
      </c>
      <c r="H7" s="61" t="s">
        <v>367</v>
      </c>
      <c r="I7" s="32">
        <v>1376576</v>
      </c>
      <c r="K7" s="32">
        <v>1376576</v>
      </c>
    </row>
    <row r="8" spans="1:13" x14ac:dyDescent="0.25">
      <c r="A8" t="str">
        <f>B8&amp;"_"&amp;COUNTIF($B$2:B8,B8)</f>
        <v>02150_3</v>
      </c>
      <c r="B8" s="53" t="s">
        <v>28</v>
      </c>
      <c r="D8" t="s">
        <v>169</v>
      </c>
      <c r="E8" t="s">
        <v>174</v>
      </c>
      <c r="F8" s="61" t="s">
        <v>175</v>
      </c>
      <c r="G8" s="57">
        <v>43734</v>
      </c>
      <c r="H8" s="61" t="s">
        <v>367</v>
      </c>
      <c r="I8" s="32">
        <v>45500</v>
      </c>
      <c r="K8" s="32">
        <v>45500</v>
      </c>
    </row>
    <row r="9" spans="1:13" x14ac:dyDescent="0.25">
      <c r="A9" t="str">
        <f>B9&amp;"_"&amp;COUNTIF($B$2:B9,B9)</f>
        <v>02150_4</v>
      </c>
      <c r="B9" s="53" t="s">
        <v>28</v>
      </c>
      <c r="D9" t="s">
        <v>169</v>
      </c>
      <c r="E9" t="s">
        <v>176</v>
      </c>
      <c r="F9" s="61" t="s">
        <v>177</v>
      </c>
      <c r="G9" s="57">
        <v>44102</v>
      </c>
      <c r="H9" s="60">
        <v>45291</v>
      </c>
      <c r="I9" s="32">
        <v>1294196.1000000001</v>
      </c>
      <c r="K9" s="32">
        <v>1294196</v>
      </c>
    </row>
    <row r="10" spans="1:13" x14ac:dyDescent="0.25">
      <c r="A10" t="str">
        <f>B10&amp;"_"&amp;COUNTIF($B$2:B10,B10)</f>
        <v>02150_5</v>
      </c>
      <c r="B10" s="53" t="s">
        <v>28</v>
      </c>
      <c r="D10" t="s">
        <v>169</v>
      </c>
      <c r="E10" t="s">
        <v>178</v>
      </c>
      <c r="F10" s="61" t="s">
        <v>179</v>
      </c>
      <c r="G10" s="57">
        <v>43738</v>
      </c>
      <c r="H10" s="61" t="s">
        <v>367</v>
      </c>
      <c r="I10" s="32">
        <v>140100</v>
      </c>
      <c r="K10" s="32">
        <v>140100</v>
      </c>
    </row>
    <row r="11" spans="1:13" x14ac:dyDescent="0.25">
      <c r="A11" t="str">
        <f>B11&amp;"_"&amp;COUNTIF($B$2:B11,B11)</f>
        <v>02150_6</v>
      </c>
      <c r="B11" s="53" t="s">
        <v>28</v>
      </c>
      <c r="D11" t="s">
        <v>169</v>
      </c>
      <c r="E11" t="s">
        <v>180</v>
      </c>
      <c r="F11" s="61" t="s">
        <v>181</v>
      </c>
      <c r="G11" s="57">
        <v>44258</v>
      </c>
      <c r="H11" s="60">
        <v>45169</v>
      </c>
      <c r="I11" s="32">
        <v>219210</v>
      </c>
      <c r="K11" s="32">
        <v>219210</v>
      </c>
    </row>
    <row r="12" spans="1:13" x14ac:dyDescent="0.25">
      <c r="A12" t="str">
        <f>B12&amp;"_"&amp;COUNTIF($B$2:B12,B12)</f>
        <v>02150_7</v>
      </c>
      <c r="B12" s="53" t="s">
        <v>28</v>
      </c>
      <c r="D12" t="s">
        <v>169</v>
      </c>
      <c r="E12" t="s">
        <v>182</v>
      </c>
      <c r="F12" s="61" t="s">
        <v>183</v>
      </c>
      <c r="G12" s="57">
        <v>44469</v>
      </c>
      <c r="H12" s="61" t="s">
        <v>367</v>
      </c>
      <c r="I12" s="32">
        <v>9000</v>
      </c>
      <c r="K12" s="32">
        <v>9000</v>
      </c>
    </row>
    <row r="13" spans="1:13" x14ac:dyDescent="0.25">
      <c r="A13" t="str">
        <f>B13&amp;"_"&amp;COUNTIF($B$2:B13,B13)</f>
        <v>02150_8</v>
      </c>
      <c r="B13" s="53" t="s">
        <v>28</v>
      </c>
      <c r="D13" t="s">
        <v>169</v>
      </c>
      <c r="E13" t="s">
        <v>184</v>
      </c>
      <c r="F13" s="61" t="s">
        <v>185</v>
      </c>
      <c r="G13" s="57">
        <v>44469</v>
      </c>
      <c r="H13" s="61" t="s">
        <v>367</v>
      </c>
      <c r="I13" s="32">
        <v>9000</v>
      </c>
      <c r="K13" s="32">
        <v>9000</v>
      </c>
    </row>
    <row r="14" spans="1:13" x14ac:dyDescent="0.25">
      <c r="A14" t="str">
        <f>B14&amp;"_"&amp;COUNTIF($B$2:B14,B14)</f>
        <v>02150_9</v>
      </c>
      <c r="B14" s="53" t="s">
        <v>28</v>
      </c>
      <c r="D14" t="s">
        <v>169</v>
      </c>
      <c r="E14" t="s">
        <v>186</v>
      </c>
      <c r="F14" s="61" t="s">
        <v>187</v>
      </c>
      <c r="G14" s="57">
        <v>44469</v>
      </c>
      <c r="H14" s="61" t="s">
        <v>367</v>
      </c>
      <c r="I14" s="32">
        <v>9000</v>
      </c>
      <c r="K14" s="32">
        <v>9000</v>
      </c>
    </row>
    <row r="15" spans="1:13" x14ac:dyDescent="0.25">
      <c r="A15" t="str">
        <f>B15&amp;"_"&amp;COUNTIF($B$2:B15,B15)</f>
        <v>02150_10</v>
      </c>
      <c r="B15" s="53" t="s">
        <v>28</v>
      </c>
      <c r="D15" t="s">
        <v>169</v>
      </c>
      <c r="E15" t="s">
        <v>188</v>
      </c>
      <c r="F15" s="61" t="s">
        <v>189</v>
      </c>
      <c r="G15" s="57">
        <v>44469</v>
      </c>
      <c r="H15" s="61" t="s">
        <v>367</v>
      </c>
      <c r="I15" s="32">
        <v>11400</v>
      </c>
      <c r="K15" s="32">
        <v>11400</v>
      </c>
    </row>
    <row r="16" spans="1:13" x14ac:dyDescent="0.25">
      <c r="A16" t="str">
        <f>B16&amp;"_"&amp;COUNTIF($B$2:B16,B16)</f>
        <v>02150_11</v>
      </c>
      <c r="B16" s="53" t="s">
        <v>28</v>
      </c>
      <c r="D16" t="s">
        <v>169</v>
      </c>
      <c r="E16" t="s">
        <v>190</v>
      </c>
      <c r="F16" s="61" t="s">
        <v>191</v>
      </c>
      <c r="G16" s="57">
        <v>44469</v>
      </c>
      <c r="H16" s="61" t="s">
        <v>367</v>
      </c>
      <c r="I16" s="32">
        <v>9000</v>
      </c>
      <c r="K16" s="32">
        <v>9000</v>
      </c>
    </row>
    <row r="17" spans="1:11" x14ac:dyDescent="0.25">
      <c r="A17" t="str">
        <f>B17&amp;"_"&amp;COUNTIF($B$2:B17,B17)</f>
        <v>02150_12</v>
      </c>
      <c r="B17" s="53" t="s">
        <v>28</v>
      </c>
      <c r="D17" t="s">
        <v>169</v>
      </c>
      <c r="E17" t="s">
        <v>192</v>
      </c>
      <c r="F17" s="61" t="s">
        <v>193</v>
      </c>
      <c r="G17" s="57">
        <v>44469</v>
      </c>
      <c r="H17" s="61" t="s">
        <v>367</v>
      </c>
      <c r="I17" s="32">
        <v>9000</v>
      </c>
      <c r="K17" s="32">
        <v>9000</v>
      </c>
    </row>
    <row r="18" spans="1:11" x14ac:dyDescent="0.25">
      <c r="A18" t="str">
        <f>B18&amp;"_"&amp;COUNTIF($B$2:B18,B18)</f>
        <v>02150_13</v>
      </c>
      <c r="B18" s="53" t="s">
        <v>28</v>
      </c>
      <c r="D18" t="s">
        <v>169</v>
      </c>
      <c r="E18" t="s">
        <v>194</v>
      </c>
      <c r="F18" s="61" t="s">
        <v>195</v>
      </c>
      <c r="G18" s="57">
        <v>44469</v>
      </c>
      <c r="H18" s="61" t="s">
        <v>367</v>
      </c>
      <c r="I18" s="32">
        <v>9000</v>
      </c>
      <c r="K18" s="32">
        <v>9000</v>
      </c>
    </row>
    <row r="19" spans="1:11" x14ac:dyDescent="0.25">
      <c r="A19" t="str">
        <f>B19&amp;"_"&amp;COUNTIF($B$2:B19,B19)</f>
        <v>02150_14</v>
      </c>
      <c r="B19" s="53" t="s">
        <v>28</v>
      </c>
      <c r="D19" t="s">
        <v>169</v>
      </c>
      <c r="E19" t="s">
        <v>196</v>
      </c>
      <c r="F19" s="61" t="s">
        <v>197</v>
      </c>
      <c r="G19" s="57">
        <v>44469</v>
      </c>
      <c r="H19" s="61" t="s">
        <v>367</v>
      </c>
      <c r="I19" s="32">
        <v>11400</v>
      </c>
      <c r="K19" s="32">
        <v>11400</v>
      </c>
    </row>
    <row r="20" spans="1:11" x14ac:dyDescent="0.25">
      <c r="A20" t="str">
        <f>B20&amp;"_"&amp;COUNTIF($B$2:B20,B20)</f>
        <v>02150_15</v>
      </c>
      <c r="B20" s="53" t="s">
        <v>28</v>
      </c>
      <c r="D20" t="s">
        <v>169</v>
      </c>
      <c r="E20" t="s">
        <v>198</v>
      </c>
      <c r="F20" s="61" t="s">
        <v>199</v>
      </c>
      <c r="G20" s="61" t="s">
        <v>367</v>
      </c>
      <c r="H20" s="61" t="s">
        <v>367</v>
      </c>
      <c r="I20" s="32">
        <v>30995.1</v>
      </c>
      <c r="K20" s="32">
        <v>30995</v>
      </c>
    </row>
    <row r="21" spans="1:11" x14ac:dyDescent="0.25">
      <c r="A21" t="str">
        <f>B21&amp;"_"&amp;COUNTIF($B$2:B21,B21)</f>
        <v>02150_16</v>
      </c>
      <c r="B21" s="53" t="s">
        <v>28</v>
      </c>
      <c r="D21" t="s">
        <v>169</v>
      </c>
      <c r="E21" t="s">
        <v>200</v>
      </c>
      <c r="F21" s="61" t="s">
        <v>201</v>
      </c>
      <c r="G21" s="57">
        <v>44718</v>
      </c>
      <c r="H21" s="61" t="s">
        <v>367</v>
      </c>
      <c r="I21" s="32">
        <v>15000</v>
      </c>
      <c r="K21" s="32">
        <v>15000</v>
      </c>
    </row>
    <row r="22" spans="1:11" x14ac:dyDescent="0.25">
      <c r="A22" t="str">
        <f>B22&amp;"_"&amp;COUNTIF($B$2:B22,B22)</f>
        <v>02150_17</v>
      </c>
      <c r="B22" s="53" t="s">
        <v>28</v>
      </c>
      <c r="D22" t="s">
        <v>169</v>
      </c>
      <c r="E22" t="s">
        <v>202</v>
      </c>
      <c r="F22" s="61" t="s">
        <v>203</v>
      </c>
      <c r="G22" s="57">
        <v>44835</v>
      </c>
      <c r="H22" s="61" t="s">
        <v>367</v>
      </c>
      <c r="I22" s="32">
        <v>51476.32</v>
      </c>
      <c r="K22" s="32">
        <v>51476</v>
      </c>
    </row>
    <row r="23" spans="1:11" x14ac:dyDescent="0.25">
      <c r="A23" t="str">
        <f>B23&amp;"_"&amp;COUNTIF($B$2:B23,B23)</f>
        <v>06130_1</v>
      </c>
      <c r="B23" s="53" t="s">
        <v>37</v>
      </c>
      <c r="D23" t="s">
        <v>81</v>
      </c>
      <c r="E23" t="s">
        <v>204</v>
      </c>
      <c r="F23" s="61" t="s">
        <v>205</v>
      </c>
      <c r="G23" s="57">
        <v>42326</v>
      </c>
      <c r="H23" s="60">
        <v>45992</v>
      </c>
      <c r="I23" s="32">
        <v>29300.39</v>
      </c>
      <c r="K23" s="32">
        <v>29300</v>
      </c>
    </row>
    <row r="24" spans="1:11" x14ac:dyDescent="0.25">
      <c r="A24" t="str">
        <f>B24&amp;"_"&amp;COUNTIF($B$2:B24,B24)</f>
        <v>06130_2</v>
      </c>
      <c r="B24" s="53" t="s">
        <v>37</v>
      </c>
      <c r="D24" t="s">
        <v>81</v>
      </c>
      <c r="E24" t="s">
        <v>206</v>
      </c>
      <c r="F24" s="61" t="s">
        <v>207</v>
      </c>
      <c r="G24" s="57">
        <v>42304</v>
      </c>
      <c r="H24" s="60">
        <v>45992</v>
      </c>
      <c r="I24" s="32">
        <v>3952.95</v>
      </c>
      <c r="K24" s="32">
        <v>3953</v>
      </c>
    </row>
    <row r="25" spans="1:11" x14ac:dyDescent="0.25">
      <c r="A25" t="str">
        <f>B25&amp;"_"&amp;COUNTIF($B$2:B25,B25)</f>
        <v>06130_3</v>
      </c>
      <c r="B25" s="53" t="s">
        <v>37</v>
      </c>
      <c r="D25" t="s">
        <v>81</v>
      </c>
      <c r="E25" t="s">
        <v>206</v>
      </c>
      <c r="F25" s="61" t="s">
        <v>207</v>
      </c>
      <c r="G25" s="57">
        <v>42304</v>
      </c>
      <c r="H25" s="60">
        <v>45992</v>
      </c>
      <c r="I25" s="32">
        <v>8226.75</v>
      </c>
      <c r="K25" s="32">
        <v>8227</v>
      </c>
    </row>
    <row r="26" spans="1:11" x14ac:dyDescent="0.25">
      <c r="A26" t="str">
        <f>B26&amp;"_"&amp;COUNTIF($B$2:B26,B26)</f>
        <v>06130_4</v>
      </c>
      <c r="B26" s="53" t="s">
        <v>37</v>
      </c>
      <c r="D26" t="s">
        <v>81</v>
      </c>
      <c r="E26" t="s">
        <v>206</v>
      </c>
      <c r="F26" s="61" t="s">
        <v>207</v>
      </c>
      <c r="G26" s="57">
        <v>42304</v>
      </c>
      <c r="H26" s="60">
        <v>45992</v>
      </c>
      <c r="I26" s="32">
        <v>490</v>
      </c>
      <c r="K26" s="32">
        <v>490</v>
      </c>
    </row>
    <row r="27" spans="1:11" x14ac:dyDescent="0.25">
      <c r="A27" t="str">
        <f>B27&amp;"_"&amp;COUNTIF($B$2:B27,B27)</f>
        <v>06130_5</v>
      </c>
      <c r="B27" s="53" t="s">
        <v>37</v>
      </c>
      <c r="D27" t="s">
        <v>81</v>
      </c>
      <c r="E27" t="s">
        <v>206</v>
      </c>
      <c r="F27" s="61" t="s">
        <v>207</v>
      </c>
      <c r="G27" s="57">
        <v>42304</v>
      </c>
      <c r="H27" s="60">
        <v>45992</v>
      </c>
      <c r="I27" s="32">
        <v>51882.58</v>
      </c>
      <c r="K27" s="32">
        <v>51883</v>
      </c>
    </row>
    <row r="28" spans="1:11" x14ac:dyDescent="0.25">
      <c r="A28" t="str">
        <f>B28&amp;"_"&amp;COUNTIF($B$2:B28,B28)</f>
        <v>06130_6</v>
      </c>
      <c r="B28" s="53" t="s">
        <v>37</v>
      </c>
      <c r="D28" t="s">
        <v>81</v>
      </c>
      <c r="E28" t="s">
        <v>206</v>
      </c>
      <c r="F28" s="61" t="s">
        <v>207</v>
      </c>
      <c r="G28" s="57">
        <v>42304</v>
      </c>
      <c r="H28" s="60">
        <v>45992</v>
      </c>
      <c r="I28" s="32">
        <v>10216.450000000001</v>
      </c>
      <c r="K28" s="32">
        <v>10216</v>
      </c>
    </row>
    <row r="29" spans="1:11" x14ac:dyDescent="0.25">
      <c r="A29" t="str">
        <f>B29&amp;"_"&amp;COUNTIF($B$2:B29,B29)</f>
        <v>06130_7</v>
      </c>
      <c r="B29" s="53" t="s">
        <v>37</v>
      </c>
      <c r="D29" t="s">
        <v>81</v>
      </c>
      <c r="E29" t="s">
        <v>206</v>
      </c>
      <c r="F29" s="61" t="s">
        <v>207</v>
      </c>
      <c r="G29" s="57">
        <v>42304</v>
      </c>
      <c r="H29" s="60">
        <v>45992</v>
      </c>
      <c r="I29" s="32">
        <v>2292.42</v>
      </c>
      <c r="K29" s="32">
        <v>2292</v>
      </c>
    </row>
    <row r="30" spans="1:11" x14ac:dyDescent="0.25">
      <c r="A30" t="str">
        <f>B30&amp;"_"&amp;COUNTIF($B$2:B30,B30)</f>
        <v>06130_8</v>
      </c>
      <c r="B30" s="53" t="s">
        <v>37</v>
      </c>
      <c r="D30" t="s">
        <v>81</v>
      </c>
      <c r="E30" t="s">
        <v>206</v>
      </c>
      <c r="F30" s="61" t="s">
        <v>208</v>
      </c>
      <c r="G30" s="57">
        <v>42304</v>
      </c>
      <c r="H30" s="60">
        <v>45992</v>
      </c>
      <c r="I30" s="32">
        <v>4008.35</v>
      </c>
      <c r="K30" s="32">
        <v>4008</v>
      </c>
    </row>
    <row r="31" spans="1:11" x14ac:dyDescent="0.25">
      <c r="A31" t="str">
        <f>B31&amp;"_"&amp;COUNTIF($B$2:B31,B31)</f>
        <v>06130_9</v>
      </c>
      <c r="B31" s="53" t="s">
        <v>37</v>
      </c>
      <c r="D31" t="s">
        <v>81</v>
      </c>
      <c r="E31" t="s">
        <v>209</v>
      </c>
      <c r="F31" s="61" t="s">
        <v>210</v>
      </c>
      <c r="G31" s="57">
        <v>41984</v>
      </c>
      <c r="H31" s="60">
        <v>46012</v>
      </c>
      <c r="I31" s="32">
        <v>16029.5</v>
      </c>
      <c r="K31" s="32">
        <v>16030</v>
      </c>
    </row>
    <row r="32" spans="1:11" x14ac:dyDescent="0.25">
      <c r="A32" t="str">
        <f>B32&amp;"_"&amp;COUNTIF($B$2:B32,B32)</f>
        <v>06130_10</v>
      </c>
      <c r="B32" s="53" t="s">
        <v>37</v>
      </c>
      <c r="D32" t="s">
        <v>81</v>
      </c>
      <c r="E32" t="s">
        <v>211</v>
      </c>
      <c r="F32" s="61" t="s">
        <v>212</v>
      </c>
      <c r="G32" s="57">
        <v>43055</v>
      </c>
      <c r="H32" s="60">
        <v>46022</v>
      </c>
      <c r="I32" s="32">
        <v>13269.940000000002</v>
      </c>
      <c r="K32" s="32">
        <v>13270</v>
      </c>
    </row>
    <row r="33" spans="1:11" x14ac:dyDescent="0.25">
      <c r="A33" t="str">
        <f>B33&amp;"_"&amp;COUNTIF($B$2:B33,B33)</f>
        <v>06130_11</v>
      </c>
      <c r="B33" s="53" t="s">
        <v>37</v>
      </c>
      <c r="D33" t="s">
        <v>81</v>
      </c>
      <c r="E33" t="s">
        <v>213</v>
      </c>
      <c r="F33" s="61" t="s">
        <v>214</v>
      </c>
      <c r="G33" s="57">
        <v>42993</v>
      </c>
      <c r="H33" s="60">
        <v>46022</v>
      </c>
      <c r="I33" s="32">
        <v>427002.02</v>
      </c>
      <c r="K33" s="32">
        <v>427002</v>
      </c>
    </row>
    <row r="34" spans="1:11" x14ac:dyDescent="0.25">
      <c r="A34" t="str">
        <f>B34&amp;"_"&amp;COUNTIF($B$2:B34,B34)</f>
        <v>06130_12</v>
      </c>
      <c r="B34" s="53" t="s">
        <v>37</v>
      </c>
      <c r="D34" t="s">
        <v>81</v>
      </c>
      <c r="E34" t="s">
        <v>213</v>
      </c>
      <c r="F34" s="61" t="s">
        <v>214</v>
      </c>
      <c r="G34" s="57">
        <v>42993</v>
      </c>
      <c r="H34" s="60">
        <v>46022</v>
      </c>
      <c r="I34" s="32">
        <v>1795.34</v>
      </c>
      <c r="K34" s="32">
        <v>1795</v>
      </c>
    </row>
    <row r="35" spans="1:11" x14ac:dyDescent="0.25">
      <c r="A35" t="str">
        <f>B35&amp;"_"&amp;COUNTIF($B$2:B35,B35)</f>
        <v>06130_13</v>
      </c>
      <c r="B35" s="53" t="s">
        <v>37</v>
      </c>
      <c r="D35" t="s">
        <v>81</v>
      </c>
      <c r="E35" t="s">
        <v>213</v>
      </c>
      <c r="F35" s="61" t="s">
        <v>214</v>
      </c>
      <c r="G35" s="57">
        <v>42993</v>
      </c>
      <c r="H35" s="60">
        <v>46022</v>
      </c>
      <c r="I35" s="32">
        <v>430</v>
      </c>
      <c r="K35" s="32">
        <v>430</v>
      </c>
    </row>
    <row r="36" spans="1:11" x14ac:dyDescent="0.25">
      <c r="A36" t="str">
        <f>B36&amp;"_"&amp;COUNTIF($B$2:B36,B36)</f>
        <v>06130_14</v>
      </c>
      <c r="B36" s="53" t="s">
        <v>37</v>
      </c>
      <c r="D36" t="s">
        <v>81</v>
      </c>
      <c r="E36" t="s">
        <v>213</v>
      </c>
      <c r="F36" s="61" t="s">
        <v>214</v>
      </c>
      <c r="G36" s="57">
        <v>42993</v>
      </c>
      <c r="H36" s="60">
        <v>46022</v>
      </c>
      <c r="I36" s="32">
        <v>1625</v>
      </c>
      <c r="K36" s="32">
        <v>1625</v>
      </c>
    </row>
    <row r="37" spans="1:11" x14ac:dyDescent="0.25">
      <c r="A37" t="str">
        <f>B37&amp;"_"&amp;COUNTIF($B$2:B37,B37)</f>
        <v>06130_15</v>
      </c>
      <c r="B37" s="53" t="s">
        <v>37</v>
      </c>
      <c r="D37" t="s">
        <v>81</v>
      </c>
      <c r="E37" t="s">
        <v>213</v>
      </c>
      <c r="F37" s="61" t="s">
        <v>214</v>
      </c>
      <c r="G37" s="57">
        <v>42993</v>
      </c>
      <c r="H37" s="60">
        <v>46022</v>
      </c>
      <c r="I37" s="32">
        <v>675</v>
      </c>
      <c r="K37" s="32">
        <v>675</v>
      </c>
    </row>
    <row r="38" spans="1:11" x14ac:dyDescent="0.25">
      <c r="A38" t="str">
        <f>B38&amp;"_"&amp;COUNTIF($B$2:B38,B38)</f>
        <v>06130_16</v>
      </c>
      <c r="B38" s="53" t="s">
        <v>37</v>
      </c>
      <c r="D38" t="s">
        <v>81</v>
      </c>
      <c r="E38" t="s">
        <v>215</v>
      </c>
      <c r="F38" s="61" t="s">
        <v>216</v>
      </c>
      <c r="G38" s="57">
        <v>43262</v>
      </c>
      <c r="H38" s="60">
        <v>45382</v>
      </c>
      <c r="I38" s="32">
        <v>42598.14</v>
      </c>
      <c r="K38" s="32">
        <v>42598</v>
      </c>
    </row>
    <row r="39" spans="1:11" x14ac:dyDescent="0.25">
      <c r="A39" t="str">
        <f>B39&amp;"_"&amp;COUNTIF($B$2:B39,B39)</f>
        <v>06130_17</v>
      </c>
      <c r="B39" s="53" t="s">
        <v>37</v>
      </c>
      <c r="D39" t="s">
        <v>81</v>
      </c>
      <c r="E39" t="s">
        <v>215</v>
      </c>
      <c r="F39" s="61" t="s">
        <v>216</v>
      </c>
      <c r="G39" s="57">
        <v>43262</v>
      </c>
      <c r="H39" s="60">
        <v>45382</v>
      </c>
      <c r="I39" s="32">
        <v>1130.81</v>
      </c>
      <c r="K39" s="32">
        <v>1131</v>
      </c>
    </row>
    <row r="40" spans="1:11" x14ac:dyDescent="0.25">
      <c r="A40" t="str">
        <f>B40&amp;"_"&amp;COUNTIF($B$2:B40,B40)</f>
        <v>06130_18</v>
      </c>
      <c r="B40" s="53" t="s">
        <v>37</v>
      </c>
      <c r="D40" t="s">
        <v>81</v>
      </c>
      <c r="E40" t="s">
        <v>215</v>
      </c>
      <c r="F40" s="61" t="s">
        <v>216</v>
      </c>
      <c r="G40" s="57">
        <v>43262</v>
      </c>
      <c r="H40" s="60">
        <v>45382</v>
      </c>
      <c r="I40" s="32">
        <v>11050.130000000001</v>
      </c>
      <c r="K40" s="32">
        <v>11050</v>
      </c>
    </row>
    <row r="41" spans="1:11" x14ac:dyDescent="0.25">
      <c r="A41" t="str">
        <f>B41&amp;"_"&amp;COUNTIF($B$2:B41,B41)</f>
        <v>06130_19</v>
      </c>
      <c r="B41" s="53" t="s">
        <v>37</v>
      </c>
      <c r="D41" t="s">
        <v>81</v>
      </c>
      <c r="E41" t="s">
        <v>217</v>
      </c>
      <c r="F41" s="61" t="s">
        <v>218</v>
      </c>
      <c r="G41" s="57">
        <v>43276</v>
      </c>
      <c r="H41" s="60">
        <v>45382</v>
      </c>
      <c r="I41" s="32">
        <v>4965.16</v>
      </c>
      <c r="K41" s="32">
        <v>4965</v>
      </c>
    </row>
    <row r="42" spans="1:11" x14ac:dyDescent="0.25">
      <c r="A42" t="str">
        <f>B42&amp;"_"&amp;COUNTIF($B$2:B42,B42)</f>
        <v>06130_20</v>
      </c>
      <c r="B42" s="53" t="s">
        <v>37</v>
      </c>
      <c r="D42" t="s">
        <v>81</v>
      </c>
      <c r="E42" t="s">
        <v>217</v>
      </c>
      <c r="F42" s="61" t="s">
        <v>218</v>
      </c>
      <c r="G42" s="57">
        <v>43276</v>
      </c>
      <c r="H42" s="60">
        <v>45382</v>
      </c>
      <c r="I42" s="32">
        <v>-1285.8</v>
      </c>
      <c r="K42" s="32">
        <v>-1286</v>
      </c>
    </row>
    <row r="43" spans="1:11" x14ac:dyDescent="0.25">
      <c r="A43" t="str">
        <f>B43&amp;"_"&amp;COUNTIF($B$2:B43,B43)</f>
        <v>06130_21</v>
      </c>
      <c r="B43" s="53" t="s">
        <v>37</v>
      </c>
      <c r="D43" t="s">
        <v>81</v>
      </c>
      <c r="E43" t="s">
        <v>217</v>
      </c>
      <c r="F43" s="61" t="s">
        <v>218</v>
      </c>
      <c r="G43" s="57">
        <v>43276</v>
      </c>
      <c r="H43" s="60">
        <v>45382</v>
      </c>
      <c r="I43" s="32">
        <v>30122.670000000002</v>
      </c>
      <c r="K43" s="32">
        <v>30123</v>
      </c>
    </row>
    <row r="44" spans="1:11" x14ac:dyDescent="0.25">
      <c r="A44" t="str">
        <f>B44&amp;"_"&amp;COUNTIF($B$2:B44,B44)</f>
        <v>06130_22</v>
      </c>
      <c r="B44" s="53" t="s">
        <v>37</v>
      </c>
      <c r="D44" t="s">
        <v>81</v>
      </c>
      <c r="E44" t="s">
        <v>217</v>
      </c>
      <c r="F44" s="61" t="s">
        <v>218</v>
      </c>
      <c r="G44" s="57">
        <v>43276</v>
      </c>
      <c r="H44" s="60">
        <v>45382</v>
      </c>
      <c r="I44" s="32">
        <v>2682.74</v>
      </c>
      <c r="K44" s="32">
        <v>2683</v>
      </c>
    </row>
    <row r="45" spans="1:11" x14ac:dyDescent="0.25">
      <c r="A45" t="str">
        <f>B45&amp;"_"&amp;COUNTIF($B$2:B45,B45)</f>
        <v>06130_23</v>
      </c>
      <c r="B45" s="53" t="s">
        <v>37</v>
      </c>
      <c r="D45" t="s">
        <v>81</v>
      </c>
      <c r="E45" t="s">
        <v>217</v>
      </c>
      <c r="F45" s="61" t="s">
        <v>218</v>
      </c>
      <c r="G45" s="57">
        <v>43276</v>
      </c>
      <c r="H45" s="60">
        <v>45382</v>
      </c>
      <c r="I45" s="32">
        <v>204.48</v>
      </c>
      <c r="K45" s="32">
        <v>204</v>
      </c>
    </row>
    <row r="46" spans="1:11" x14ac:dyDescent="0.25">
      <c r="A46" t="str">
        <f>B46&amp;"_"&amp;COUNTIF($B$2:B46,B46)</f>
        <v>06130_24</v>
      </c>
      <c r="B46" s="53" t="s">
        <v>37</v>
      </c>
      <c r="D46" t="s">
        <v>81</v>
      </c>
      <c r="E46" t="s">
        <v>219</v>
      </c>
      <c r="F46" s="61" t="s">
        <v>220</v>
      </c>
      <c r="G46" s="57">
        <v>42389</v>
      </c>
      <c r="H46" s="60">
        <v>45657</v>
      </c>
      <c r="I46" s="32">
        <v>29866.960000000003</v>
      </c>
      <c r="K46" s="32">
        <v>29867</v>
      </c>
    </row>
    <row r="47" spans="1:11" x14ac:dyDescent="0.25">
      <c r="A47" t="str">
        <f>B47&amp;"_"&amp;COUNTIF($B$2:B47,B47)</f>
        <v>06130_25</v>
      </c>
      <c r="B47" s="53" t="s">
        <v>37</v>
      </c>
      <c r="D47" t="s">
        <v>81</v>
      </c>
      <c r="E47" t="s">
        <v>219</v>
      </c>
      <c r="F47" s="61" t="s">
        <v>220</v>
      </c>
      <c r="G47" s="57">
        <v>42389</v>
      </c>
      <c r="H47" s="60">
        <v>45657</v>
      </c>
      <c r="I47" s="32">
        <v>20813.14</v>
      </c>
      <c r="K47" s="32">
        <v>20813</v>
      </c>
    </row>
    <row r="48" spans="1:11" x14ac:dyDescent="0.25">
      <c r="A48" t="str">
        <f>B48&amp;"_"&amp;COUNTIF($B$2:B48,B48)</f>
        <v>06130_26</v>
      </c>
      <c r="B48" s="53" t="s">
        <v>37</v>
      </c>
      <c r="D48" t="s">
        <v>81</v>
      </c>
      <c r="E48" t="s">
        <v>219</v>
      </c>
      <c r="F48" s="61" t="s">
        <v>220</v>
      </c>
      <c r="G48" s="57">
        <v>42389</v>
      </c>
      <c r="H48" s="60">
        <v>45657</v>
      </c>
      <c r="I48" s="32">
        <v>8151.1900000000005</v>
      </c>
      <c r="K48" s="32">
        <v>8151</v>
      </c>
    </row>
    <row r="49" spans="1:11" x14ac:dyDescent="0.25">
      <c r="A49" t="str">
        <f>B49&amp;"_"&amp;COUNTIF($B$2:B49,B49)</f>
        <v>06130_27</v>
      </c>
      <c r="B49" s="53" t="s">
        <v>37</v>
      </c>
      <c r="D49" t="s">
        <v>81</v>
      </c>
      <c r="E49" t="s">
        <v>219</v>
      </c>
      <c r="F49" s="61" t="s">
        <v>220</v>
      </c>
      <c r="G49" s="57">
        <v>42389</v>
      </c>
      <c r="H49" s="60">
        <v>45657</v>
      </c>
      <c r="I49" s="32">
        <v>2475.5700000000002</v>
      </c>
      <c r="K49" s="32">
        <v>2476</v>
      </c>
    </row>
    <row r="50" spans="1:11" x14ac:dyDescent="0.25">
      <c r="A50" t="str">
        <f>B50&amp;"_"&amp;COUNTIF($B$2:B50,B50)</f>
        <v>06130_28</v>
      </c>
      <c r="B50" s="53" t="s">
        <v>37</v>
      </c>
      <c r="D50" t="s">
        <v>81</v>
      </c>
      <c r="E50" t="s">
        <v>219</v>
      </c>
      <c r="F50" s="61" t="s">
        <v>221</v>
      </c>
      <c r="G50" s="57">
        <v>42389</v>
      </c>
      <c r="H50" s="60">
        <v>45657</v>
      </c>
      <c r="I50" s="32">
        <v>407.78</v>
      </c>
      <c r="K50" s="32">
        <v>408</v>
      </c>
    </row>
    <row r="51" spans="1:11" x14ac:dyDescent="0.25">
      <c r="A51" t="str">
        <f>B51&amp;"_"&amp;COUNTIF($B$2:B51,B51)</f>
        <v>06130_29</v>
      </c>
      <c r="B51" s="53" t="s">
        <v>37</v>
      </c>
      <c r="D51" t="s">
        <v>81</v>
      </c>
      <c r="E51" t="s">
        <v>219</v>
      </c>
      <c r="F51" s="61" t="s">
        <v>221</v>
      </c>
      <c r="G51" s="57">
        <v>42389</v>
      </c>
      <c r="H51" s="60">
        <v>45657</v>
      </c>
      <c r="I51" s="32">
        <v>389.63</v>
      </c>
      <c r="K51" s="32">
        <v>390</v>
      </c>
    </row>
    <row r="52" spans="1:11" x14ac:dyDescent="0.25">
      <c r="A52" t="str">
        <f>B52&amp;"_"&amp;COUNTIF($B$2:B52,B52)</f>
        <v>06130_30</v>
      </c>
      <c r="B52" s="53" t="s">
        <v>37</v>
      </c>
      <c r="D52" t="s">
        <v>81</v>
      </c>
      <c r="E52" t="s">
        <v>222</v>
      </c>
      <c r="F52" s="61" t="s">
        <v>223</v>
      </c>
      <c r="G52" s="57">
        <v>43263</v>
      </c>
      <c r="H52" s="60">
        <v>45382</v>
      </c>
      <c r="I52" s="32">
        <v>15694.32</v>
      </c>
      <c r="K52" s="32">
        <v>15694</v>
      </c>
    </row>
    <row r="53" spans="1:11" x14ac:dyDescent="0.25">
      <c r="A53" t="str">
        <f>B53&amp;"_"&amp;COUNTIF($B$2:B53,B53)</f>
        <v>06130_31</v>
      </c>
      <c r="B53" s="53" t="s">
        <v>37</v>
      </c>
      <c r="D53" t="s">
        <v>81</v>
      </c>
      <c r="E53" t="s">
        <v>222</v>
      </c>
      <c r="F53" s="61" t="s">
        <v>224</v>
      </c>
      <c r="G53" s="57">
        <v>43263</v>
      </c>
      <c r="H53" s="60">
        <v>45382</v>
      </c>
      <c r="I53" s="32">
        <v>14948.48</v>
      </c>
      <c r="K53" s="32">
        <v>14948</v>
      </c>
    </row>
    <row r="54" spans="1:11" x14ac:dyDescent="0.25">
      <c r="A54" t="str">
        <f>B54&amp;"_"&amp;COUNTIF($B$2:B54,B54)</f>
        <v>06130_32</v>
      </c>
      <c r="B54" s="53" t="s">
        <v>37</v>
      </c>
      <c r="D54" t="s">
        <v>81</v>
      </c>
      <c r="E54" t="s">
        <v>222</v>
      </c>
      <c r="F54" s="61" t="s">
        <v>223</v>
      </c>
      <c r="G54" s="57">
        <v>43263</v>
      </c>
      <c r="H54" s="60">
        <v>45382</v>
      </c>
      <c r="I54" s="32">
        <v>15306.490000000002</v>
      </c>
      <c r="K54" s="32">
        <v>15306</v>
      </c>
    </row>
    <row r="55" spans="1:11" x14ac:dyDescent="0.25">
      <c r="A55" t="str">
        <f>B55&amp;"_"&amp;COUNTIF($B$2:B55,B55)</f>
        <v>06130_33</v>
      </c>
      <c r="B55" s="53" t="s">
        <v>37</v>
      </c>
      <c r="D55" t="s">
        <v>81</v>
      </c>
      <c r="E55" t="s">
        <v>222</v>
      </c>
      <c r="F55" s="61" t="s">
        <v>223</v>
      </c>
      <c r="G55" s="57">
        <v>43263</v>
      </c>
      <c r="H55" s="60">
        <v>45382</v>
      </c>
      <c r="I55" s="32">
        <v>626.86</v>
      </c>
      <c r="K55" s="32">
        <v>627</v>
      </c>
    </row>
    <row r="56" spans="1:11" x14ac:dyDescent="0.25">
      <c r="A56" t="str">
        <f>B56&amp;"_"&amp;COUNTIF($B$2:B56,B56)</f>
        <v>06130_34</v>
      </c>
      <c r="B56" s="53" t="s">
        <v>37</v>
      </c>
      <c r="D56" t="s">
        <v>81</v>
      </c>
      <c r="E56" t="s">
        <v>222</v>
      </c>
      <c r="F56" s="61" t="s">
        <v>223</v>
      </c>
      <c r="G56" s="57">
        <v>43263</v>
      </c>
      <c r="H56" s="60">
        <v>45382</v>
      </c>
      <c r="I56" s="32">
        <v>3133.0599999999995</v>
      </c>
      <c r="K56" s="32">
        <v>3133</v>
      </c>
    </row>
    <row r="57" spans="1:11" x14ac:dyDescent="0.25">
      <c r="A57" t="str">
        <f>B57&amp;"_"&amp;COUNTIF($B$2:B57,B57)</f>
        <v>06130_35</v>
      </c>
      <c r="B57" s="53" t="s">
        <v>37</v>
      </c>
      <c r="D57" t="s">
        <v>81</v>
      </c>
      <c r="E57" t="s">
        <v>222</v>
      </c>
      <c r="F57" s="61" t="s">
        <v>223</v>
      </c>
      <c r="G57" s="57">
        <v>43263</v>
      </c>
      <c r="H57" s="60">
        <v>45382</v>
      </c>
      <c r="I57" s="32">
        <v>1058.04</v>
      </c>
      <c r="K57" s="32">
        <v>1058</v>
      </c>
    </row>
    <row r="58" spans="1:11" x14ac:dyDescent="0.25">
      <c r="A58" t="str">
        <f>B58&amp;"_"&amp;COUNTIF($B$2:B58,B58)</f>
        <v>06130_36</v>
      </c>
      <c r="B58" s="53" t="s">
        <v>37</v>
      </c>
      <c r="D58" t="s">
        <v>81</v>
      </c>
      <c r="E58" t="s">
        <v>222</v>
      </c>
      <c r="F58" s="61" t="s">
        <v>224</v>
      </c>
      <c r="G58" s="57">
        <v>43263</v>
      </c>
      <c r="H58" s="60">
        <v>45382</v>
      </c>
      <c r="I58" s="32">
        <v>22666.19</v>
      </c>
      <c r="K58" s="32">
        <v>22666</v>
      </c>
    </row>
    <row r="59" spans="1:11" x14ac:dyDescent="0.25">
      <c r="A59" t="str">
        <f>B59&amp;"_"&amp;COUNTIF($B$2:B59,B59)</f>
        <v>06130_37</v>
      </c>
      <c r="B59" s="53" t="s">
        <v>37</v>
      </c>
      <c r="D59" t="s">
        <v>81</v>
      </c>
      <c r="E59" t="s">
        <v>225</v>
      </c>
      <c r="F59" s="61" t="s">
        <v>226</v>
      </c>
      <c r="G59" s="57">
        <v>43333</v>
      </c>
      <c r="H59" s="60">
        <v>45291</v>
      </c>
      <c r="I59" s="32">
        <v>32864.83</v>
      </c>
      <c r="K59" s="32">
        <v>32865</v>
      </c>
    </row>
    <row r="60" spans="1:11" x14ac:dyDescent="0.25">
      <c r="A60" t="str">
        <f>B60&amp;"_"&amp;COUNTIF($B$2:B60,B60)</f>
        <v>06130_38</v>
      </c>
      <c r="B60" s="53" t="s">
        <v>37</v>
      </c>
      <c r="D60" t="s">
        <v>81</v>
      </c>
      <c r="E60" t="s">
        <v>225</v>
      </c>
      <c r="F60" s="61" t="s">
        <v>226</v>
      </c>
      <c r="G60" s="57">
        <v>43333</v>
      </c>
      <c r="H60" s="60">
        <v>45291</v>
      </c>
      <c r="I60" s="32">
        <v>23632.71</v>
      </c>
      <c r="K60" s="32">
        <v>23633</v>
      </c>
    </row>
    <row r="61" spans="1:11" x14ac:dyDescent="0.25">
      <c r="A61" t="str">
        <f>B61&amp;"_"&amp;COUNTIF($B$2:B61,B61)</f>
        <v>06130_39</v>
      </c>
      <c r="B61" s="53" t="s">
        <v>37</v>
      </c>
      <c r="D61" t="s">
        <v>81</v>
      </c>
      <c r="E61" t="s">
        <v>225</v>
      </c>
      <c r="F61" s="61" t="s">
        <v>226</v>
      </c>
      <c r="G61" s="57">
        <v>43333</v>
      </c>
      <c r="H61" s="60">
        <v>45291</v>
      </c>
      <c r="I61" s="32">
        <v>2021.52</v>
      </c>
      <c r="K61" s="32">
        <v>2022</v>
      </c>
    </row>
    <row r="62" spans="1:11" x14ac:dyDescent="0.25">
      <c r="A62" t="str">
        <f>B62&amp;"_"&amp;COUNTIF($B$2:B62,B62)</f>
        <v>06130_40</v>
      </c>
      <c r="B62" s="53" t="s">
        <v>37</v>
      </c>
      <c r="D62" t="s">
        <v>81</v>
      </c>
      <c r="E62" t="s">
        <v>225</v>
      </c>
      <c r="F62" s="61" t="s">
        <v>226</v>
      </c>
      <c r="G62" s="57">
        <v>43333</v>
      </c>
      <c r="H62" s="60">
        <v>45291</v>
      </c>
      <c r="I62" s="32">
        <v>125.08</v>
      </c>
      <c r="K62" s="32">
        <v>125</v>
      </c>
    </row>
    <row r="63" spans="1:11" x14ac:dyDescent="0.25">
      <c r="A63" t="str">
        <f>B63&amp;"_"&amp;COUNTIF($B$2:B63,B63)</f>
        <v>06130_41</v>
      </c>
      <c r="B63" s="53" t="s">
        <v>37</v>
      </c>
      <c r="D63" t="s">
        <v>81</v>
      </c>
      <c r="E63" t="s">
        <v>225</v>
      </c>
      <c r="F63" s="61" t="s">
        <v>226</v>
      </c>
      <c r="G63" s="57">
        <v>43333</v>
      </c>
      <c r="H63" s="60">
        <v>45291</v>
      </c>
      <c r="I63" s="32">
        <v>23329.270000000004</v>
      </c>
      <c r="K63" s="32">
        <v>23329</v>
      </c>
    </row>
    <row r="64" spans="1:11" x14ac:dyDescent="0.25">
      <c r="A64" t="str">
        <f>B64&amp;"_"&amp;COUNTIF($B$2:B64,B64)</f>
        <v>06130_42</v>
      </c>
      <c r="B64" s="53" t="s">
        <v>37</v>
      </c>
      <c r="D64" t="s">
        <v>81</v>
      </c>
      <c r="E64" t="s">
        <v>225</v>
      </c>
      <c r="F64" s="61" t="s">
        <v>226</v>
      </c>
      <c r="G64" s="57">
        <v>43333</v>
      </c>
      <c r="H64" s="60">
        <v>45291</v>
      </c>
      <c r="I64" s="32">
        <v>181113.56</v>
      </c>
      <c r="K64" s="32">
        <v>181114</v>
      </c>
    </row>
    <row r="65" spans="1:11" x14ac:dyDescent="0.25">
      <c r="A65" t="str">
        <f>B65&amp;"_"&amp;COUNTIF($B$2:B65,B65)</f>
        <v>06130_43</v>
      </c>
      <c r="B65" s="53" t="s">
        <v>37</v>
      </c>
      <c r="D65" t="s">
        <v>81</v>
      </c>
      <c r="E65" t="s">
        <v>227</v>
      </c>
      <c r="F65" s="61" t="s">
        <v>228</v>
      </c>
      <c r="G65" s="57">
        <v>43528</v>
      </c>
      <c r="H65" s="60">
        <v>46022</v>
      </c>
      <c r="I65" s="32">
        <v>7489.1399999999994</v>
      </c>
      <c r="K65" s="32">
        <v>7489</v>
      </c>
    </row>
    <row r="66" spans="1:11" x14ac:dyDescent="0.25">
      <c r="A66" t="str">
        <f>B66&amp;"_"&amp;COUNTIF($B$2:B66,B66)</f>
        <v>06130_44</v>
      </c>
      <c r="B66" s="53" t="s">
        <v>37</v>
      </c>
      <c r="D66" t="s">
        <v>81</v>
      </c>
      <c r="E66" t="s">
        <v>227</v>
      </c>
      <c r="F66" s="61" t="s">
        <v>228</v>
      </c>
      <c r="G66" s="57">
        <v>43528</v>
      </c>
      <c r="H66" s="60">
        <v>46022</v>
      </c>
      <c r="I66" s="32">
        <v>35949.379999999997</v>
      </c>
      <c r="K66" s="32">
        <v>35949</v>
      </c>
    </row>
    <row r="67" spans="1:11" x14ac:dyDescent="0.25">
      <c r="A67" t="str">
        <f>B67&amp;"_"&amp;COUNTIF($B$2:B67,B67)</f>
        <v>06130_45</v>
      </c>
      <c r="B67" s="53" t="s">
        <v>37</v>
      </c>
      <c r="D67" t="s">
        <v>81</v>
      </c>
      <c r="E67" t="s">
        <v>229</v>
      </c>
      <c r="F67" s="61" t="s">
        <v>230</v>
      </c>
      <c r="G67" s="57">
        <v>43282</v>
      </c>
      <c r="H67" s="60">
        <v>46660</v>
      </c>
      <c r="I67" s="32">
        <v>187.34</v>
      </c>
      <c r="K67" s="32">
        <v>187</v>
      </c>
    </row>
    <row r="68" spans="1:11" x14ac:dyDescent="0.25">
      <c r="A68" t="str">
        <f>B68&amp;"_"&amp;COUNTIF($B$2:B68,B68)</f>
        <v>06130_46</v>
      </c>
      <c r="B68" s="53" t="s">
        <v>37</v>
      </c>
      <c r="D68" t="s">
        <v>81</v>
      </c>
      <c r="E68" t="s">
        <v>229</v>
      </c>
      <c r="F68" s="61" t="s">
        <v>230</v>
      </c>
      <c r="G68" s="57">
        <v>43282</v>
      </c>
      <c r="H68" s="60">
        <v>46660</v>
      </c>
      <c r="I68" s="32">
        <v>28398.86</v>
      </c>
      <c r="K68" s="32">
        <v>28399</v>
      </c>
    </row>
    <row r="69" spans="1:11" x14ac:dyDescent="0.25">
      <c r="A69" t="str">
        <f>B69&amp;"_"&amp;COUNTIF($B$2:B69,B69)</f>
        <v>06130_47</v>
      </c>
      <c r="B69" s="53" t="s">
        <v>37</v>
      </c>
      <c r="D69" t="s">
        <v>81</v>
      </c>
      <c r="E69" t="s">
        <v>231</v>
      </c>
      <c r="F69" s="61" t="s">
        <v>232</v>
      </c>
      <c r="G69" s="57">
        <v>43301</v>
      </c>
      <c r="H69" s="60">
        <v>46022</v>
      </c>
      <c r="I69" s="32">
        <v>33604.47</v>
      </c>
      <c r="K69" s="32">
        <v>33604</v>
      </c>
    </row>
    <row r="70" spans="1:11" x14ac:dyDescent="0.25">
      <c r="A70" t="str">
        <f>B70&amp;"_"&amp;COUNTIF($B$2:B70,B70)</f>
        <v>06130_48</v>
      </c>
      <c r="B70" s="53" t="s">
        <v>37</v>
      </c>
      <c r="D70" t="s">
        <v>81</v>
      </c>
      <c r="E70" t="s">
        <v>231</v>
      </c>
      <c r="F70" s="61" t="s">
        <v>232</v>
      </c>
      <c r="G70" s="57">
        <v>43301</v>
      </c>
      <c r="H70" s="60">
        <v>46022</v>
      </c>
      <c r="I70" s="32">
        <v>245</v>
      </c>
      <c r="K70" s="32">
        <v>245</v>
      </c>
    </row>
    <row r="71" spans="1:11" x14ac:dyDescent="0.25">
      <c r="A71" t="str">
        <f>B71&amp;"_"&amp;COUNTIF($B$2:B71,B71)</f>
        <v>06130_49</v>
      </c>
      <c r="B71" s="53" t="s">
        <v>37</v>
      </c>
      <c r="D71" t="s">
        <v>81</v>
      </c>
      <c r="E71" t="s">
        <v>231</v>
      </c>
      <c r="F71" s="61" t="s">
        <v>232</v>
      </c>
      <c r="G71" s="57">
        <v>43301</v>
      </c>
      <c r="H71" s="60">
        <v>46022</v>
      </c>
      <c r="I71" s="32">
        <v>16242.329999999998</v>
      </c>
      <c r="K71" s="32">
        <v>16242</v>
      </c>
    </row>
    <row r="72" spans="1:11" x14ac:dyDescent="0.25">
      <c r="A72" t="str">
        <f>B72&amp;"_"&amp;COUNTIF($B$2:B72,B72)</f>
        <v>06130_50</v>
      </c>
      <c r="B72" s="53" t="s">
        <v>37</v>
      </c>
      <c r="D72" t="s">
        <v>81</v>
      </c>
      <c r="E72" t="s">
        <v>233</v>
      </c>
      <c r="F72" s="61" t="s">
        <v>234</v>
      </c>
      <c r="G72" s="57">
        <v>43301</v>
      </c>
      <c r="H72" s="60">
        <v>46387</v>
      </c>
      <c r="I72" s="32">
        <v>32.979999999999997</v>
      </c>
      <c r="K72" s="32">
        <v>33</v>
      </c>
    </row>
    <row r="73" spans="1:11" x14ac:dyDescent="0.25">
      <c r="A73" t="str">
        <f>B73&amp;"_"&amp;COUNTIF($B$2:B73,B73)</f>
        <v>06130_51</v>
      </c>
      <c r="B73" s="53" t="s">
        <v>37</v>
      </c>
      <c r="D73" t="s">
        <v>81</v>
      </c>
      <c r="E73" t="s">
        <v>233</v>
      </c>
      <c r="F73" s="61" t="s">
        <v>234</v>
      </c>
      <c r="G73" s="57">
        <v>43301</v>
      </c>
      <c r="H73" s="60">
        <v>46387</v>
      </c>
      <c r="I73" s="32">
        <v>193.44</v>
      </c>
      <c r="K73" s="32">
        <v>193</v>
      </c>
    </row>
    <row r="74" spans="1:11" x14ac:dyDescent="0.25">
      <c r="A74" t="str">
        <f>B74&amp;"_"&amp;COUNTIF($B$2:B74,B74)</f>
        <v>06130_52</v>
      </c>
      <c r="B74" s="53" t="s">
        <v>37</v>
      </c>
      <c r="D74" t="s">
        <v>81</v>
      </c>
      <c r="E74" t="s">
        <v>235</v>
      </c>
      <c r="F74" s="61" t="s">
        <v>236</v>
      </c>
      <c r="G74" s="57">
        <v>43528</v>
      </c>
      <c r="H74" s="60">
        <v>45291</v>
      </c>
      <c r="I74" s="32">
        <v>11752.02</v>
      </c>
      <c r="K74" s="32">
        <v>11752</v>
      </c>
    </row>
    <row r="75" spans="1:11" x14ac:dyDescent="0.25">
      <c r="A75" t="str">
        <f>B75&amp;"_"&amp;COUNTIF($B$2:B75,B75)</f>
        <v>06130_53</v>
      </c>
      <c r="B75" s="53" t="s">
        <v>37</v>
      </c>
      <c r="D75" t="s">
        <v>81</v>
      </c>
      <c r="E75" t="s">
        <v>235</v>
      </c>
      <c r="F75" s="61" t="s">
        <v>236</v>
      </c>
      <c r="G75" s="57">
        <v>43528</v>
      </c>
      <c r="H75" s="60">
        <v>45291</v>
      </c>
      <c r="I75" s="32">
        <v>607.57000000000005</v>
      </c>
      <c r="K75" s="32">
        <v>608</v>
      </c>
    </row>
    <row r="76" spans="1:11" x14ac:dyDescent="0.25">
      <c r="A76" t="str">
        <f>B76&amp;"_"&amp;COUNTIF($B$2:B76,B76)</f>
        <v>06130_54</v>
      </c>
      <c r="B76" s="53" t="s">
        <v>37</v>
      </c>
      <c r="D76" t="s">
        <v>81</v>
      </c>
      <c r="E76" t="s">
        <v>235</v>
      </c>
      <c r="F76" s="61" t="s">
        <v>236</v>
      </c>
      <c r="G76" s="57">
        <v>43528</v>
      </c>
      <c r="H76" s="60">
        <v>45291</v>
      </c>
      <c r="I76" s="32">
        <v>9563.1299999999992</v>
      </c>
      <c r="K76" s="32">
        <v>9563</v>
      </c>
    </row>
    <row r="77" spans="1:11" x14ac:dyDescent="0.25">
      <c r="A77" t="str">
        <f>B77&amp;"_"&amp;COUNTIF($B$2:B77,B77)</f>
        <v>06130_55</v>
      </c>
      <c r="B77" s="53" t="s">
        <v>37</v>
      </c>
      <c r="D77" t="s">
        <v>81</v>
      </c>
      <c r="E77" t="s">
        <v>235</v>
      </c>
      <c r="F77" s="61" t="s">
        <v>236</v>
      </c>
      <c r="G77" s="57">
        <v>43528</v>
      </c>
      <c r="H77" s="60">
        <v>45291</v>
      </c>
      <c r="I77" s="32">
        <v>35458.639999999999</v>
      </c>
      <c r="K77" s="32">
        <v>35459</v>
      </c>
    </row>
    <row r="78" spans="1:11" x14ac:dyDescent="0.25">
      <c r="A78" t="str">
        <f>B78&amp;"_"&amp;COUNTIF($B$2:B78,B78)</f>
        <v>06130_56</v>
      </c>
      <c r="B78" s="53" t="s">
        <v>37</v>
      </c>
      <c r="D78" t="s">
        <v>81</v>
      </c>
      <c r="E78" t="s">
        <v>235</v>
      </c>
      <c r="F78" s="61" t="s">
        <v>236</v>
      </c>
      <c r="G78" s="57">
        <v>43528</v>
      </c>
      <c r="H78" s="60">
        <v>45291</v>
      </c>
      <c r="I78" s="32">
        <v>30616.339999999997</v>
      </c>
      <c r="K78" s="32">
        <v>30616</v>
      </c>
    </row>
    <row r="79" spans="1:11" x14ac:dyDescent="0.25">
      <c r="A79" t="str">
        <f>B79&amp;"_"&amp;COUNTIF($B$2:B79,B79)</f>
        <v>06130_57</v>
      </c>
      <c r="B79" s="53" t="s">
        <v>37</v>
      </c>
      <c r="D79" t="s">
        <v>81</v>
      </c>
      <c r="E79" t="s">
        <v>237</v>
      </c>
      <c r="F79" s="61" t="s">
        <v>238</v>
      </c>
      <c r="G79" s="57">
        <v>43433</v>
      </c>
      <c r="H79" s="60">
        <v>46387</v>
      </c>
      <c r="I79" s="32">
        <v>30.06</v>
      </c>
      <c r="K79" s="32">
        <v>30</v>
      </c>
    </row>
    <row r="80" spans="1:11" x14ac:dyDescent="0.25">
      <c r="A80" t="str">
        <f>B80&amp;"_"&amp;COUNTIF($B$2:B80,B80)</f>
        <v>06130_58</v>
      </c>
      <c r="B80" s="53" t="s">
        <v>37</v>
      </c>
      <c r="D80" t="s">
        <v>81</v>
      </c>
      <c r="E80" t="s">
        <v>237</v>
      </c>
      <c r="F80" s="61" t="s">
        <v>238</v>
      </c>
      <c r="G80" s="57">
        <v>43433</v>
      </c>
      <c r="H80" s="60">
        <v>46387</v>
      </c>
      <c r="I80" s="32">
        <v>30142.48</v>
      </c>
      <c r="K80" s="32">
        <v>30142</v>
      </c>
    </row>
    <row r="81" spans="1:11" x14ac:dyDescent="0.25">
      <c r="A81" t="str">
        <f>B81&amp;"_"&amp;COUNTIF($B$2:B81,B81)</f>
        <v>06130_59</v>
      </c>
      <c r="B81" s="53" t="s">
        <v>37</v>
      </c>
      <c r="D81" t="s">
        <v>81</v>
      </c>
      <c r="E81" t="s">
        <v>237</v>
      </c>
      <c r="F81" s="61" t="s">
        <v>238</v>
      </c>
      <c r="G81" s="57">
        <v>43433</v>
      </c>
      <c r="H81" s="60">
        <v>46387</v>
      </c>
      <c r="I81" s="32">
        <v>89129.84</v>
      </c>
      <c r="K81" s="32">
        <v>89130</v>
      </c>
    </row>
    <row r="82" spans="1:11" x14ac:dyDescent="0.25">
      <c r="A82" t="str">
        <f>B82&amp;"_"&amp;COUNTIF($B$2:B82,B82)</f>
        <v>06130_60</v>
      </c>
      <c r="B82" s="53" t="s">
        <v>37</v>
      </c>
      <c r="D82" t="s">
        <v>81</v>
      </c>
      <c r="E82" t="s">
        <v>237</v>
      </c>
      <c r="F82" s="61" t="s">
        <v>238</v>
      </c>
      <c r="G82" s="57">
        <v>43433</v>
      </c>
      <c r="H82" s="60">
        <v>46387</v>
      </c>
      <c r="I82" s="32">
        <v>7636.16</v>
      </c>
      <c r="K82" s="32">
        <v>7636</v>
      </c>
    </row>
    <row r="83" spans="1:11" x14ac:dyDescent="0.25">
      <c r="A83" t="str">
        <f>B83&amp;"_"&amp;COUNTIF($B$2:B83,B83)</f>
        <v>06130_61</v>
      </c>
      <c r="B83" s="53" t="s">
        <v>37</v>
      </c>
      <c r="D83" t="s">
        <v>81</v>
      </c>
      <c r="E83" t="s">
        <v>237</v>
      </c>
      <c r="F83" s="61" t="s">
        <v>238</v>
      </c>
      <c r="G83" s="57">
        <v>43433</v>
      </c>
      <c r="H83" s="60">
        <v>46387</v>
      </c>
      <c r="I83" s="32">
        <v>117072.55000000002</v>
      </c>
      <c r="K83" s="32">
        <v>117073</v>
      </c>
    </row>
    <row r="84" spans="1:11" x14ac:dyDescent="0.25">
      <c r="A84" t="str">
        <f>B84&amp;"_"&amp;COUNTIF($B$2:B84,B84)</f>
        <v>06130_62</v>
      </c>
      <c r="B84" s="53" t="s">
        <v>37</v>
      </c>
      <c r="D84" t="s">
        <v>81</v>
      </c>
      <c r="E84" t="s">
        <v>237</v>
      </c>
      <c r="F84" s="61" t="s">
        <v>238</v>
      </c>
      <c r="G84" s="57">
        <v>43433</v>
      </c>
      <c r="H84" s="60">
        <v>46387</v>
      </c>
      <c r="I84" s="32">
        <v>110372.5</v>
      </c>
      <c r="K84" s="32">
        <v>110373</v>
      </c>
    </row>
    <row r="85" spans="1:11" x14ac:dyDescent="0.25">
      <c r="A85" t="str">
        <f>B85&amp;"_"&amp;COUNTIF($B$2:B85,B85)</f>
        <v>06130_63</v>
      </c>
      <c r="B85" s="53" t="s">
        <v>37</v>
      </c>
      <c r="D85" t="s">
        <v>81</v>
      </c>
      <c r="E85" t="s">
        <v>239</v>
      </c>
      <c r="F85" s="61" t="s">
        <v>240</v>
      </c>
      <c r="G85" s="57">
        <v>44042</v>
      </c>
      <c r="H85" s="60">
        <v>46022</v>
      </c>
      <c r="I85" s="32">
        <v>35070.71</v>
      </c>
      <c r="K85" s="32">
        <v>35071</v>
      </c>
    </row>
    <row r="86" spans="1:11" x14ac:dyDescent="0.25">
      <c r="A86" t="str">
        <f>B86&amp;"_"&amp;COUNTIF($B$2:B86,B86)</f>
        <v>06130_64</v>
      </c>
      <c r="B86" s="53" t="s">
        <v>37</v>
      </c>
      <c r="D86" t="s">
        <v>81</v>
      </c>
      <c r="E86" t="s">
        <v>239</v>
      </c>
      <c r="F86" s="61" t="s">
        <v>240</v>
      </c>
      <c r="G86" s="57">
        <v>44042</v>
      </c>
      <c r="H86" s="60">
        <v>46022</v>
      </c>
      <c r="I86" s="32">
        <v>49434.420000000013</v>
      </c>
      <c r="K86" s="32">
        <v>49434</v>
      </c>
    </row>
    <row r="87" spans="1:11" x14ac:dyDescent="0.25">
      <c r="A87" t="str">
        <f>B87&amp;"_"&amp;COUNTIF($B$2:B87,B87)</f>
        <v>06130_65</v>
      </c>
      <c r="B87" s="53" t="s">
        <v>37</v>
      </c>
      <c r="D87" t="s">
        <v>81</v>
      </c>
      <c r="E87" t="s">
        <v>239</v>
      </c>
      <c r="F87" s="61" t="s">
        <v>240</v>
      </c>
      <c r="G87" s="57">
        <v>44042</v>
      </c>
      <c r="H87" s="60">
        <v>46022</v>
      </c>
      <c r="I87" s="32">
        <v>1225</v>
      </c>
      <c r="K87" s="32">
        <v>1225</v>
      </c>
    </row>
    <row r="88" spans="1:11" x14ac:dyDescent="0.25">
      <c r="A88" t="str">
        <f>B88&amp;"_"&amp;COUNTIF($B$2:B88,B88)</f>
        <v>06130_66</v>
      </c>
      <c r="B88" s="53" t="s">
        <v>37</v>
      </c>
      <c r="D88" t="s">
        <v>81</v>
      </c>
      <c r="E88" t="s">
        <v>241</v>
      </c>
      <c r="F88" s="61" t="s">
        <v>242</v>
      </c>
      <c r="G88" s="57">
        <v>44063</v>
      </c>
      <c r="H88" s="60">
        <v>45657</v>
      </c>
      <c r="I88" s="32">
        <v>5349.29</v>
      </c>
      <c r="K88" s="32">
        <v>5349</v>
      </c>
    </row>
    <row r="89" spans="1:11" x14ac:dyDescent="0.25">
      <c r="A89" t="str">
        <f>B89&amp;"_"&amp;COUNTIF($B$2:B89,B89)</f>
        <v>06130_67</v>
      </c>
      <c r="B89" s="53" t="s">
        <v>37</v>
      </c>
      <c r="D89" t="s">
        <v>81</v>
      </c>
      <c r="E89" t="s">
        <v>243</v>
      </c>
      <c r="F89" s="61" t="s">
        <v>244</v>
      </c>
      <c r="G89" s="57">
        <v>44036</v>
      </c>
      <c r="H89" s="60">
        <v>46387</v>
      </c>
      <c r="I89" s="32">
        <v>4401.59</v>
      </c>
      <c r="K89" s="32">
        <v>4402</v>
      </c>
    </row>
    <row r="90" spans="1:11" x14ac:dyDescent="0.25">
      <c r="A90" t="str">
        <f>B90&amp;"_"&amp;COUNTIF($B$2:B90,B90)</f>
        <v>06130_68</v>
      </c>
      <c r="B90" s="53" t="s">
        <v>37</v>
      </c>
      <c r="D90" t="s">
        <v>81</v>
      </c>
      <c r="E90" t="s">
        <v>243</v>
      </c>
      <c r="F90" s="61" t="s">
        <v>244</v>
      </c>
      <c r="G90" s="57">
        <v>44036</v>
      </c>
      <c r="H90" s="60">
        <v>46387</v>
      </c>
      <c r="I90" s="32">
        <v>26464.16</v>
      </c>
      <c r="K90" s="32">
        <v>26464</v>
      </c>
    </row>
    <row r="91" spans="1:11" x14ac:dyDescent="0.25">
      <c r="A91" t="str">
        <f>B91&amp;"_"&amp;COUNTIF($B$2:B91,B91)</f>
        <v>06130_69</v>
      </c>
      <c r="B91" s="53" t="s">
        <v>37</v>
      </c>
      <c r="D91" t="s">
        <v>81</v>
      </c>
      <c r="E91" t="s">
        <v>245</v>
      </c>
      <c r="F91" s="61" t="s">
        <v>246</v>
      </c>
      <c r="G91" s="57">
        <v>44357</v>
      </c>
      <c r="H91" s="60">
        <v>45291</v>
      </c>
      <c r="I91" s="32">
        <v>30538.95</v>
      </c>
      <c r="K91" s="32">
        <v>30539</v>
      </c>
    </row>
    <row r="92" spans="1:11" x14ac:dyDescent="0.25">
      <c r="A92" t="str">
        <f>B92&amp;"_"&amp;COUNTIF($B$2:B92,B92)</f>
        <v>06130_70</v>
      </c>
      <c r="B92" s="53" t="s">
        <v>37</v>
      </c>
      <c r="D92" t="s">
        <v>81</v>
      </c>
      <c r="E92" t="s">
        <v>245</v>
      </c>
      <c r="F92" s="61" t="s">
        <v>246</v>
      </c>
      <c r="G92" s="57">
        <v>44357</v>
      </c>
      <c r="H92" s="60">
        <v>45291</v>
      </c>
      <c r="I92" s="32">
        <v>14325.15</v>
      </c>
      <c r="K92" s="32">
        <v>14325</v>
      </c>
    </row>
    <row r="93" spans="1:11" x14ac:dyDescent="0.25">
      <c r="A93" t="str">
        <f>B93&amp;"_"&amp;COUNTIF($B$2:B93,B93)</f>
        <v>06130_71</v>
      </c>
      <c r="B93" s="53" t="s">
        <v>37</v>
      </c>
      <c r="D93" t="s">
        <v>81</v>
      </c>
      <c r="E93" t="s">
        <v>247</v>
      </c>
      <c r="F93" s="61" t="s">
        <v>248</v>
      </c>
      <c r="G93" s="57">
        <v>43802</v>
      </c>
      <c r="H93" s="60">
        <v>45291</v>
      </c>
      <c r="I93" s="32">
        <v>5466.83</v>
      </c>
      <c r="K93" s="32">
        <v>5467</v>
      </c>
    </row>
    <row r="94" spans="1:11" x14ac:dyDescent="0.25">
      <c r="A94" t="str">
        <f>B94&amp;"_"&amp;COUNTIF($B$2:B94,B94)</f>
        <v>06130_72</v>
      </c>
      <c r="B94" s="53" t="s">
        <v>37</v>
      </c>
      <c r="D94" t="s">
        <v>81</v>
      </c>
      <c r="E94" t="s">
        <v>247</v>
      </c>
      <c r="F94" s="61" t="s">
        <v>248</v>
      </c>
      <c r="G94" s="57">
        <v>43802</v>
      </c>
      <c r="H94" s="60">
        <v>45291</v>
      </c>
      <c r="I94" s="32">
        <v>1525.78</v>
      </c>
      <c r="K94" s="32">
        <v>1526</v>
      </c>
    </row>
    <row r="95" spans="1:11" x14ac:dyDescent="0.25">
      <c r="A95" t="str">
        <f>B95&amp;"_"&amp;COUNTIF($B$2:B95,B95)</f>
        <v>06130_73</v>
      </c>
      <c r="B95" s="53" t="s">
        <v>37</v>
      </c>
      <c r="D95" t="s">
        <v>81</v>
      </c>
      <c r="E95" t="s">
        <v>247</v>
      </c>
      <c r="F95" s="61" t="s">
        <v>248</v>
      </c>
      <c r="G95" s="57">
        <v>43802</v>
      </c>
      <c r="H95" s="60">
        <v>45291</v>
      </c>
      <c r="I95" s="32">
        <v>9037.66</v>
      </c>
      <c r="K95" s="32">
        <v>9038</v>
      </c>
    </row>
    <row r="96" spans="1:11" x14ac:dyDescent="0.25">
      <c r="A96" t="str">
        <f>B96&amp;"_"&amp;COUNTIF($B$2:B96,B96)</f>
        <v>06130_74</v>
      </c>
      <c r="B96" s="53" t="s">
        <v>37</v>
      </c>
      <c r="D96" t="s">
        <v>81</v>
      </c>
      <c r="E96" t="s">
        <v>247</v>
      </c>
      <c r="F96" s="61" t="s">
        <v>248</v>
      </c>
      <c r="G96" s="57">
        <v>43802</v>
      </c>
      <c r="H96" s="60">
        <v>45291</v>
      </c>
      <c r="I96" s="32">
        <v>282756.17000000004</v>
      </c>
      <c r="K96" s="32">
        <v>282756</v>
      </c>
    </row>
    <row r="97" spans="1:11" x14ac:dyDescent="0.25">
      <c r="A97" t="str">
        <f>B97&amp;"_"&amp;COUNTIF($B$2:B97,B97)</f>
        <v>06130_75</v>
      </c>
      <c r="B97" s="53" t="s">
        <v>37</v>
      </c>
      <c r="D97" t="s">
        <v>81</v>
      </c>
      <c r="E97" t="s">
        <v>249</v>
      </c>
      <c r="F97" s="61" t="s">
        <v>250</v>
      </c>
      <c r="G97" s="57">
        <v>44959</v>
      </c>
      <c r="H97" s="60">
        <v>46022</v>
      </c>
      <c r="I97" s="32">
        <v>7779.8099999999995</v>
      </c>
      <c r="K97" s="32">
        <v>7780</v>
      </c>
    </row>
    <row r="98" spans="1:11" x14ac:dyDescent="0.25">
      <c r="A98" t="str">
        <f>B98&amp;"_"&amp;COUNTIF($B$2:B98,B98)</f>
        <v>06130_76</v>
      </c>
      <c r="B98" s="53" t="s">
        <v>37</v>
      </c>
      <c r="D98" t="s">
        <v>81</v>
      </c>
      <c r="E98" t="s">
        <v>251</v>
      </c>
      <c r="F98" s="61" t="s">
        <v>252</v>
      </c>
      <c r="G98" s="57">
        <v>45084</v>
      </c>
      <c r="H98" s="60">
        <v>45291</v>
      </c>
      <c r="I98" s="32">
        <v>11939.59</v>
      </c>
      <c r="K98" s="32">
        <v>11940</v>
      </c>
    </row>
    <row r="99" spans="1:11" x14ac:dyDescent="0.25">
      <c r="A99" t="str">
        <f>B99&amp;"_"&amp;COUNTIF($B$2:B99,B99)</f>
        <v>06130_77</v>
      </c>
      <c r="B99" s="53" t="s">
        <v>37</v>
      </c>
      <c r="D99" t="s">
        <v>81</v>
      </c>
      <c r="E99" t="s">
        <v>253</v>
      </c>
      <c r="F99" s="61" t="s">
        <v>254</v>
      </c>
      <c r="G99" s="57">
        <v>44929</v>
      </c>
      <c r="H99" s="60">
        <v>45291</v>
      </c>
      <c r="I99" s="32">
        <v>20677.080000000002</v>
      </c>
      <c r="K99" s="32">
        <v>20677</v>
      </c>
    </row>
    <row r="100" spans="1:11" x14ac:dyDescent="0.25">
      <c r="A100" t="str">
        <f>B100&amp;"_"&amp;COUNTIF($B$2:B100,B100)</f>
        <v>06130_78</v>
      </c>
      <c r="B100" s="53" t="s">
        <v>37</v>
      </c>
      <c r="D100" t="s">
        <v>81</v>
      </c>
      <c r="E100" t="s">
        <v>253</v>
      </c>
      <c r="F100" s="61" t="s">
        <v>254</v>
      </c>
      <c r="G100" s="57">
        <v>44929</v>
      </c>
      <c r="H100" s="60">
        <v>45291</v>
      </c>
      <c r="I100" s="32">
        <v>3262</v>
      </c>
      <c r="K100" s="32">
        <v>3262</v>
      </c>
    </row>
    <row r="101" spans="1:11" x14ac:dyDescent="0.25">
      <c r="A101" t="str">
        <f>B101&amp;"_"&amp;COUNTIF($B$2:B101,B101)</f>
        <v>06130_79</v>
      </c>
      <c r="B101" s="53" t="s">
        <v>37</v>
      </c>
      <c r="D101" t="s">
        <v>81</v>
      </c>
      <c r="E101" t="s">
        <v>255</v>
      </c>
      <c r="F101" s="61" t="s">
        <v>256</v>
      </c>
      <c r="G101" s="57">
        <v>44853</v>
      </c>
      <c r="H101" s="60">
        <v>46022</v>
      </c>
      <c r="I101" s="32">
        <v>10616.35</v>
      </c>
      <c r="K101" s="32">
        <v>10616</v>
      </c>
    </row>
    <row r="102" spans="1:11" x14ac:dyDescent="0.25">
      <c r="A102" t="str">
        <f>B102&amp;"_"&amp;COUNTIF($B$2:B102,B102)</f>
        <v>06130_80</v>
      </c>
      <c r="B102" s="53" t="s">
        <v>37</v>
      </c>
      <c r="D102" t="s">
        <v>81</v>
      </c>
      <c r="E102" t="s">
        <v>257</v>
      </c>
      <c r="F102" s="61" t="s">
        <v>258</v>
      </c>
      <c r="G102" s="57">
        <v>44958</v>
      </c>
      <c r="H102" s="60">
        <v>46022</v>
      </c>
      <c r="I102" s="32">
        <v>23404.92</v>
      </c>
      <c r="K102" s="32">
        <v>23405</v>
      </c>
    </row>
    <row r="103" spans="1:11" x14ac:dyDescent="0.25">
      <c r="A103" t="str">
        <f>B103&amp;"_"&amp;COUNTIF($B$2:B103,B103)</f>
        <v>06130_81</v>
      </c>
      <c r="B103" s="53" t="s">
        <v>37</v>
      </c>
      <c r="D103" t="s">
        <v>81</v>
      </c>
      <c r="E103" t="s">
        <v>259</v>
      </c>
      <c r="F103" s="61" t="s">
        <v>260</v>
      </c>
      <c r="G103" s="57">
        <v>45055</v>
      </c>
      <c r="H103" s="60">
        <v>45291</v>
      </c>
      <c r="I103" s="32">
        <v>18590.439999999999</v>
      </c>
      <c r="K103" s="32">
        <v>18590</v>
      </c>
    </row>
    <row r="104" spans="1:11" x14ac:dyDescent="0.25">
      <c r="A104" t="str">
        <f>B104&amp;"_"&amp;COUNTIF($B$2:B104,B104)</f>
        <v>06130_82</v>
      </c>
      <c r="B104" s="53" t="s">
        <v>37</v>
      </c>
      <c r="D104" t="s">
        <v>81</v>
      </c>
      <c r="E104" t="s">
        <v>261</v>
      </c>
      <c r="F104" s="61" t="s">
        <v>262</v>
      </c>
      <c r="G104" s="57">
        <v>45027</v>
      </c>
      <c r="H104" s="60">
        <v>45291</v>
      </c>
      <c r="I104" s="32">
        <v>94238.53</v>
      </c>
      <c r="K104" s="32">
        <v>94239</v>
      </c>
    </row>
    <row r="105" spans="1:11" x14ac:dyDescent="0.25">
      <c r="A105" t="str">
        <f>B105&amp;"_"&amp;COUNTIF($B$2:B105,B105)</f>
        <v>06130_83</v>
      </c>
      <c r="B105" s="53" t="s">
        <v>37</v>
      </c>
      <c r="D105" t="s">
        <v>81</v>
      </c>
      <c r="E105" t="s">
        <v>263</v>
      </c>
      <c r="F105" s="61" t="s">
        <v>264</v>
      </c>
      <c r="G105" s="57">
        <v>44959</v>
      </c>
      <c r="H105" s="60">
        <v>45291</v>
      </c>
      <c r="I105" s="32">
        <v>4739.59</v>
      </c>
      <c r="K105" s="32">
        <v>4740</v>
      </c>
    </row>
    <row r="106" spans="1:11" x14ac:dyDescent="0.25">
      <c r="A106" t="str">
        <f>B106&amp;"_"&amp;COUNTIF($B$2:B106,B106)</f>
        <v>06130_84</v>
      </c>
      <c r="B106" s="53" t="s">
        <v>37</v>
      </c>
      <c r="D106" t="s">
        <v>81</v>
      </c>
      <c r="E106" t="s">
        <v>263</v>
      </c>
      <c r="F106" s="61" t="s">
        <v>264</v>
      </c>
      <c r="G106" s="57">
        <v>44959</v>
      </c>
      <c r="H106" s="60">
        <v>45291</v>
      </c>
      <c r="I106" s="32">
        <v>11593.53</v>
      </c>
      <c r="K106" s="32">
        <v>11594</v>
      </c>
    </row>
    <row r="107" spans="1:11" x14ac:dyDescent="0.25">
      <c r="A107" t="str">
        <f>B107&amp;"_"&amp;COUNTIF($B$2:B107,B107)</f>
        <v>06130_85</v>
      </c>
      <c r="B107" s="53" t="s">
        <v>37</v>
      </c>
      <c r="D107" t="s">
        <v>81</v>
      </c>
      <c r="E107" t="s">
        <v>265</v>
      </c>
      <c r="F107" s="61" t="s">
        <v>266</v>
      </c>
      <c r="G107" s="57">
        <v>44958</v>
      </c>
      <c r="H107" s="60">
        <v>46022</v>
      </c>
      <c r="I107" s="32">
        <v>1673.6399999999999</v>
      </c>
      <c r="K107" s="32">
        <v>1674</v>
      </c>
    </row>
    <row r="108" spans="1:11" x14ac:dyDescent="0.25">
      <c r="A108" t="str">
        <f>B108&amp;"_"&amp;COUNTIF($B$2:B108,B108)</f>
        <v>06130_86</v>
      </c>
      <c r="B108" s="53" t="s">
        <v>37</v>
      </c>
      <c r="D108" t="s">
        <v>81</v>
      </c>
      <c r="E108" t="s">
        <v>267</v>
      </c>
      <c r="F108" s="61" t="s">
        <v>268</v>
      </c>
      <c r="G108" s="57">
        <v>44958</v>
      </c>
      <c r="H108" s="60">
        <v>46022</v>
      </c>
      <c r="I108" s="32">
        <v>1130.05</v>
      </c>
      <c r="K108" s="32">
        <v>1130</v>
      </c>
    </row>
    <row r="109" spans="1:11" x14ac:dyDescent="0.25">
      <c r="A109" t="str">
        <f>B109&amp;"_"&amp;COUNTIF($B$2:B109,B109)</f>
        <v>06130_87</v>
      </c>
      <c r="B109" s="53" t="s">
        <v>37</v>
      </c>
      <c r="D109" t="s">
        <v>81</v>
      </c>
      <c r="E109" t="s">
        <v>269</v>
      </c>
      <c r="F109" s="61" t="s">
        <v>270</v>
      </c>
      <c r="G109" s="57">
        <v>44958</v>
      </c>
      <c r="H109" s="60">
        <v>46022</v>
      </c>
      <c r="I109" s="32">
        <v>2277.6</v>
      </c>
      <c r="K109" s="32">
        <v>2278</v>
      </c>
    </row>
    <row r="110" spans="1:11" x14ac:dyDescent="0.25">
      <c r="A110" t="str">
        <f>B110&amp;"_"&amp;COUNTIF($B$2:B110,B110)</f>
        <v>06130_88</v>
      </c>
      <c r="B110" s="53" t="s">
        <v>37</v>
      </c>
      <c r="D110" t="s">
        <v>81</v>
      </c>
      <c r="E110" t="s">
        <v>271</v>
      </c>
      <c r="F110" s="61" t="s">
        <v>272</v>
      </c>
      <c r="G110" s="57">
        <v>44958</v>
      </c>
      <c r="H110" s="60">
        <v>46022</v>
      </c>
      <c r="I110" s="32">
        <v>1885.4</v>
      </c>
      <c r="K110" s="32">
        <v>1885</v>
      </c>
    </row>
    <row r="111" spans="1:11" x14ac:dyDescent="0.25">
      <c r="A111" t="str">
        <f>B111&amp;"_"&amp;COUNTIF($B$2:B111,B111)</f>
        <v>06130_89</v>
      </c>
      <c r="B111" s="53" t="s">
        <v>37</v>
      </c>
      <c r="D111" t="s">
        <v>81</v>
      </c>
      <c r="E111" t="s">
        <v>273</v>
      </c>
      <c r="F111" s="61" t="s">
        <v>274</v>
      </c>
      <c r="G111" s="57">
        <v>44958</v>
      </c>
      <c r="H111" s="60">
        <v>46022</v>
      </c>
      <c r="I111" s="32">
        <v>1199.6600000000001</v>
      </c>
      <c r="K111" s="32">
        <v>1200</v>
      </c>
    </row>
    <row r="112" spans="1:11" x14ac:dyDescent="0.25">
      <c r="A112" t="str">
        <f>B112&amp;"_"&amp;COUNTIF($B$2:B112,B112)</f>
        <v>06130_90</v>
      </c>
      <c r="B112" s="53" t="s">
        <v>37</v>
      </c>
      <c r="D112" t="s">
        <v>81</v>
      </c>
      <c r="E112" t="s">
        <v>275</v>
      </c>
      <c r="F112" s="61" t="s">
        <v>276</v>
      </c>
      <c r="G112" s="57">
        <v>44958</v>
      </c>
      <c r="H112" s="60">
        <v>46022</v>
      </c>
      <c r="I112" s="32">
        <v>2241.58</v>
      </c>
      <c r="K112" s="32">
        <v>2242</v>
      </c>
    </row>
    <row r="113" spans="1:11" x14ac:dyDescent="0.25">
      <c r="A113" t="str">
        <f>B113&amp;"_"&amp;COUNTIF($B$2:B113,B113)</f>
        <v>06130_91</v>
      </c>
      <c r="B113" s="53" t="s">
        <v>37</v>
      </c>
      <c r="D113" t="s">
        <v>81</v>
      </c>
      <c r="E113" t="s">
        <v>277</v>
      </c>
      <c r="F113" s="61" t="s">
        <v>278</v>
      </c>
      <c r="G113" s="57">
        <v>44958</v>
      </c>
      <c r="H113" s="60">
        <v>46022</v>
      </c>
      <c r="I113" s="32">
        <v>11173</v>
      </c>
      <c r="K113" s="32">
        <v>11173</v>
      </c>
    </row>
    <row r="114" spans="1:11" x14ac:dyDescent="0.25">
      <c r="A114" t="str">
        <f>B114&amp;"_"&amp;COUNTIF($B$2:B114,B114)</f>
        <v>06130_92</v>
      </c>
      <c r="B114" s="53" t="s">
        <v>37</v>
      </c>
      <c r="D114" t="s">
        <v>81</v>
      </c>
      <c r="E114" t="s">
        <v>277</v>
      </c>
      <c r="F114" s="61" t="s">
        <v>278</v>
      </c>
      <c r="G114" s="57">
        <v>44958</v>
      </c>
      <c r="H114" s="60">
        <v>46022</v>
      </c>
      <c r="I114" s="32">
        <v>4162.46</v>
      </c>
      <c r="K114" s="32">
        <v>4162</v>
      </c>
    </row>
    <row r="115" spans="1:11" x14ac:dyDescent="0.25">
      <c r="A115" t="str">
        <f>B115&amp;"_"&amp;COUNTIF($B$2:B115,B115)</f>
        <v>06130_93</v>
      </c>
      <c r="B115" s="53" t="s">
        <v>37</v>
      </c>
      <c r="D115" t="s">
        <v>81</v>
      </c>
      <c r="E115" t="s">
        <v>277</v>
      </c>
      <c r="F115" s="61" t="s">
        <v>278</v>
      </c>
      <c r="G115" s="57">
        <v>44958</v>
      </c>
      <c r="H115" s="60">
        <v>46022</v>
      </c>
      <c r="I115" s="32">
        <v>14638.9</v>
      </c>
      <c r="K115" s="32">
        <v>14639</v>
      </c>
    </row>
    <row r="116" spans="1:11" x14ac:dyDescent="0.25">
      <c r="A116" t="str">
        <f>B116&amp;"_"&amp;COUNTIF($B$2:B116,B116)</f>
        <v>06130_94</v>
      </c>
      <c r="B116" s="53" t="s">
        <v>37</v>
      </c>
      <c r="D116" t="s">
        <v>81</v>
      </c>
      <c r="E116" t="s">
        <v>279</v>
      </c>
      <c r="F116" s="61" t="s">
        <v>280</v>
      </c>
      <c r="G116" s="57">
        <v>44958</v>
      </c>
      <c r="H116" s="60">
        <v>45291</v>
      </c>
      <c r="I116" s="32">
        <v>23870</v>
      </c>
      <c r="K116" s="32">
        <v>23870</v>
      </c>
    </row>
    <row r="117" spans="1:11" x14ac:dyDescent="0.25">
      <c r="A117" t="str">
        <f>B117&amp;"_"&amp;COUNTIF($B$2:B117,B117)</f>
        <v>06130_95</v>
      </c>
      <c r="B117" s="53" t="s">
        <v>37</v>
      </c>
      <c r="D117" t="s">
        <v>81</v>
      </c>
      <c r="E117" t="s">
        <v>281</v>
      </c>
      <c r="F117" s="61" t="s">
        <v>282</v>
      </c>
      <c r="G117" s="57">
        <v>44958</v>
      </c>
      <c r="H117" s="60">
        <v>45291</v>
      </c>
      <c r="I117" s="32">
        <v>47100</v>
      </c>
      <c r="K117" s="32">
        <v>47100</v>
      </c>
    </row>
    <row r="118" spans="1:11" x14ac:dyDescent="0.25">
      <c r="A118" t="str">
        <f>B118&amp;"_"&amp;COUNTIF($B$2:B118,B118)</f>
        <v>06130_96</v>
      </c>
      <c r="B118" s="53" t="s">
        <v>37</v>
      </c>
      <c r="D118" t="s">
        <v>81</v>
      </c>
      <c r="E118" t="s">
        <v>283</v>
      </c>
      <c r="F118" s="61" t="s">
        <v>284</v>
      </c>
      <c r="G118" s="57">
        <v>44958</v>
      </c>
      <c r="H118" s="60">
        <v>46022</v>
      </c>
      <c r="I118" s="32">
        <v>1652.81</v>
      </c>
      <c r="K118" s="32">
        <v>1653</v>
      </c>
    </row>
    <row r="119" spans="1:11" x14ac:dyDescent="0.25">
      <c r="A119" t="str">
        <f>B119&amp;"_"&amp;COUNTIF($B$2:B119,B119)</f>
        <v>06130_97</v>
      </c>
      <c r="B119" s="53" t="s">
        <v>37</v>
      </c>
      <c r="D119" t="s">
        <v>81</v>
      </c>
      <c r="E119" t="s">
        <v>285</v>
      </c>
      <c r="F119" s="61" t="s">
        <v>286</v>
      </c>
      <c r="G119" s="57">
        <v>44958</v>
      </c>
      <c r="H119" s="60">
        <v>46022</v>
      </c>
      <c r="I119" s="32">
        <v>15309.869999999999</v>
      </c>
      <c r="K119" s="32">
        <v>15310</v>
      </c>
    </row>
    <row r="120" spans="1:11" x14ac:dyDescent="0.25">
      <c r="A120" t="str">
        <f>B120&amp;"_"&amp;COUNTIF($B$2:B120,B120)</f>
        <v>06130_98</v>
      </c>
      <c r="B120" s="53" t="s">
        <v>37</v>
      </c>
      <c r="D120" t="s">
        <v>81</v>
      </c>
      <c r="E120" t="s">
        <v>285</v>
      </c>
      <c r="F120" s="61" t="s">
        <v>286</v>
      </c>
      <c r="G120" s="57">
        <v>44958</v>
      </c>
      <c r="H120" s="60">
        <v>46022</v>
      </c>
      <c r="I120" s="32">
        <v>12541.27</v>
      </c>
      <c r="K120" s="32">
        <v>12541</v>
      </c>
    </row>
    <row r="121" spans="1:11" x14ac:dyDescent="0.25">
      <c r="A121" t="str">
        <f>B121&amp;"_"&amp;COUNTIF($B$2:B121,B121)</f>
        <v>06130_99</v>
      </c>
      <c r="B121" s="53" t="s">
        <v>37</v>
      </c>
      <c r="D121" t="s">
        <v>81</v>
      </c>
      <c r="E121" t="s">
        <v>287</v>
      </c>
      <c r="F121" s="61" t="s">
        <v>288</v>
      </c>
      <c r="G121" s="57">
        <v>44958</v>
      </c>
      <c r="H121" s="60">
        <v>46022</v>
      </c>
      <c r="I121" s="32">
        <v>2626.55</v>
      </c>
      <c r="K121" s="32">
        <v>2627</v>
      </c>
    </row>
    <row r="122" spans="1:11" x14ac:dyDescent="0.25">
      <c r="A122" t="str">
        <f>B122&amp;"_"&amp;COUNTIF($B$2:B122,B122)</f>
        <v>06130_100</v>
      </c>
      <c r="B122" s="53" t="s">
        <v>37</v>
      </c>
      <c r="D122" t="s">
        <v>81</v>
      </c>
      <c r="E122" t="s">
        <v>289</v>
      </c>
      <c r="F122" s="61" t="s">
        <v>290</v>
      </c>
      <c r="G122" s="57">
        <v>44958</v>
      </c>
      <c r="H122" s="60">
        <v>46022</v>
      </c>
      <c r="I122" s="32">
        <v>4324.6200000000008</v>
      </c>
      <c r="K122" s="32">
        <v>4325</v>
      </c>
    </row>
    <row r="123" spans="1:11" x14ac:dyDescent="0.25">
      <c r="A123" t="str">
        <f>B123&amp;"_"&amp;COUNTIF($B$2:B123,B123)</f>
        <v>06130_101</v>
      </c>
      <c r="B123" s="53" t="s">
        <v>37</v>
      </c>
      <c r="D123" t="s">
        <v>81</v>
      </c>
      <c r="E123" t="s">
        <v>291</v>
      </c>
      <c r="F123" s="61" t="s">
        <v>292</v>
      </c>
      <c r="G123" s="57">
        <v>44958</v>
      </c>
      <c r="H123" s="60">
        <v>46022</v>
      </c>
      <c r="I123" s="32">
        <v>30359.21</v>
      </c>
      <c r="K123" s="32">
        <v>30359</v>
      </c>
    </row>
    <row r="124" spans="1:11" x14ac:dyDescent="0.25">
      <c r="A124" t="str">
        <f>B124&amp;"_"&amp;COUNTIF($B$2:B124,B124)</f>
        <v>06130_102</v>
      </c>
      <c r="B124" s="53" t="s">
        <v>37</v>
      </c>
      <c r="D124" t="s">
        <v>81</v>
      </c>
      <c r="E124" t="s">
        <v>293</v>
      </c>
      <c r="F124" s="61" t="s">
        <v>294</v>
      </c>
      <c r="G124" s="57">
        <v>44958</v>
      </c>
      <c r="H124" s="60">
        <v>46022</v>
      </c>
      <c r="I124" s="32">
        <v>3538.6</v>
      </c>
      <c r="K124" s="32">
        <v>3539</v>
      </c>
    </row>
    <row r="125" spans="1:11" x14ac:dyDescent="0.25">
      <c r="A125" t="str">
        <f>B125&amp;"_"&amp;COUNTIF($B$2:B125,B125)</f>
        <v>06130_103</v>
      </c>
      <c r="B125" s="53" t="s">
        <v>37</v>
      </c>
      <c r="D125" t="s">
        <v>81</v>
      </c>
      <c r="E125" t="s">
        <v>293</v>
      </c>
      <c r="F125" s="61" t="s">
        <v>294</v>
      </c>
      <c r="G125" s="57">
        <v>44958</v>
      </c>
      <c r="H125" s="60">
        <v>46022</v>
      </c>
      <c r="I125" s="32">
        <v>7380.5999999999995</v>
      </c>
      <c r="K125" s="32">
        <v>7381</v>
      </c>
    </row>
    <row r="126" spans="1:11" x14ac:dyDescent="0.25">
      <c r="A126" t="str">
        <f>B126&amp;"_"&amp;COUNTIF($B$2:B126,B126)</f>
        <v>06130_104</v>
      </c>
      <c r="B126" s="53" t="s">
        <v>37</v>
      </c>
      <c r="D126" t="s">
        <v>81</v>
      </c>
      <c r="E126" t="s">
        <v>293</v>
      </c>
      <c r="F126" s="61" t="s">
        <v>294</v>
      </c>
      <c r="G126" s="57">
        <v>44958</v>
      </c>
      <c r="H126" s="60">
        <v>46022</v>
      </c>
      <c r="I126" s="32">
        <v>13591.39</v>
      </c>
      <c r="K126" s="32">
        <v>13591</v>
      </c>
    </row>
    <row r="127" spans="1:11" x14ac:dyDescent="0.25">
      <c r="A127" t="str">
        <f>B127&amp;"_"&amp;COUNTIF($B$2:B127,B127)</f>
        <v>06130_105</v>
      </c>
      <c r="B127" s="53" t="s">
        <v>37</v>
      </c>
      <c r="D127" t="s">
        <v>81</v>
      </c>
      <c r="E127" t="s">
        <v>295</v>
      </c>
      <c r="F127" s="61" t="s">
        <v>296</v>
      </c>
      <c r="G127" s="57">
        <v>44958</v>
      </c>
      <c r="H127" s="60">
        <v>46022</v>
      </c>
      <c r="I127" s="32">
        <v>622.16</v>
      </c>
      <c r="K127" s="32">
        <v>622</v>
      </c>
    </row>
    <row r="128" spans="1:11" x14ac:dyDescent="0.25">
      <c r="A128" t="str">
        <f>B128&amp;"_"&amp;COUNTIF($B$2:B128,B128)</f>
        <v>06130_106</v>
      </c>
      <c r="B128" s="53" t="s">
        <v>37</v>
      </c>
      <c r="D128" t="s">
        <v>81</v>
      </c>
      <c r="E128" t="s">
        <v>297</v>
      </c>
      <c r="F128" s="61" t="s">
        <v>298</v>
      </c>
      <c r="G128" s="57">
        <v>44958</v>
      </c>
      <c r="H128" s="60">
        <v>46022</v>
      </c>
      <c r="I128" s="32">
        <v>239.6</v>
      </c>
      <c r="K128" s="32">
        <v>240</v>
      </c>
    </row>
    <row r="129" spans="1:11" x14ac:dyDescent="0.25">
      <c r="A129" t="str">
        <f>B129&amp;"_"&amp;COUNTIF($B$2:B129,B129)</f>
        <v>06130_107</v>
      </c>
      <c r="B129" s="53" t="s">
        <v>37</v>
      </c>
      <c r="D129" t="s">
        <v>81</v>
      </c>
      <c r="E129" t="s">
        <v>297</v>
      </c>
      <c r="F129" s="61" t="s">
        <v>298</v>
      </c>
      <c r="G129" s="57">
        <v>44958</v>
      </c>
      <c r="H129" s="60">
        <v>46022</v>
      </c>
      <c r="I129" s="32">
        <v>13682.88</v>
      </c>
      <c r="K129" s="32">
        <v>13683</v>
      </c>
    </row>
    <row r="130" spans="1:11" x14ac:dyDescent="0.25">
      <c r="A130" t="str">
        <f>B130&amp;"_"&amp;COUNTIF($B$2:B130,B130)</f>
        <v>06130_108</v>
      </c>
      <c r="B130" s="53" t="s">
        <v>37</v>
      </c>
      <c r="D130" t="s">
        <v>81</v>
      </c>
      <c r="E130" t="s">
        <v>297</v>
      </c>
      <c r="F130" s="61" t="s">
        <v>298</v>
      </c>
      <c r="G130" s="57">
        <v>44958</v>
      </c>
      <c r="H130" s="60">
        <v>46022</v>
      </c>
      <c r="I130" s="32">
        <v>9804.48</v>
      </c>
      <c r="K130" s="32">
        <v>9804</v>
      </c>
    </row>
    <row r="131" spans="1:11" x14ac:dyDescent="0.25">
      <c r="A131" t="str">
        <f>B131&amp;"_"&amp;COUNTIF($B$2:B131,B131)</f>
        <v>06130_109</v>
      </c>
      <c r="B131" s="53" t="s">
        <v>37</v>
      </c>
      <c r="D131" t="s">
        <v>81</v>
      </c>
      <c r="E131" t="s">
        <v>299</v>
      </c>
      <c r="F131" s="61" t="s">
        <v>300</v>
      </c>
      <c r="G131" s="57">
        <v>45005</v>
      </c>
      <c r="H131" s="60">
        <v>45291</v>
      </c>
      <c r="I131" s="32">
        <v>10993</v>
      </c>
      <c r="K131" s="32">
        <v>10993</v>
      </c>
    </row>
    <row r="132" spans="1:11" x14ac:dyDescent="0.25">
      <c r="A132" t="str">
        <f>B132&amp;"_"&amp;COUNTIF($B$2:B132,B132)</f>
        <v>06130_110</v>
      </c>
      <c r="B132" s="53" t="s">
        <v>37</v>
      </c>
      <c r="D132" t="s">
        <v>81</v>
      </c>
      <c r="E132" t="s">
        <v>299</v>
      </c>
      <c r="F132" s="61" t="s">
        <v>300</v>
      </c>
      <c r="G132" s="57">
        <v>45005</v>
      </c>
      <c r="H132" s="60">
        <v>45291</v>
      </c>
      <c r="I132" s="32">
        <v>75645.279999999999</v>
      </c>
      <c r="K132" s="32">
        <v>75645</v>
      </c>
    </row>
    <row r="133" spans="1:11" x14ac:dyDescent="0.25">
      <c r="A133" t="str">
        <f>B133&amp;"_"&amp;COUNTIF($B$2:B133,B133)</f>
        <v>06130_111</v>
      </c>
      <c r="B133" s="53" t="s">
        <v>37</v>
      </c>
      <c r="D133" t="s">
        <v>81</v>
      </c>
      <c r="E133" t="s">
        <v>301</v>
      </c>
      <c r="F133" s="61" t="s">
        <v>302</v>
      </c>
      <c r="G133" s="57">
        <v>44958</v>
      </c>
      <c r="H133" s="60">
        <v>46022</v>
      </c>
      <c r="I133" s="32">
        <v>3174.23</v>
      </c>
      <c r="K133" s="32">
        <v>3174</v>
      </c>
    </row>
    <row r="134" spans="1:11" x14ac:dyDescent="0.25">
      <c r="A134" t="str">
        <f>B134&amp;"_"&amp;COUNTIF($B$2:B134,B134)</f>
        <v>06130_112</v>
      </c>
      <c r="B134" s="53" t="s">
        <v>37</v>
      </c>
      <c r="D134" t="s">
        <v>81</v>
      </c>
      <c r="E134" t="s">
        <v>301</v>
      </c>
      <c r="F134" s="61" t="s">
        <v>303</v>
      </c>
      <c r="G134" s="57">
        <v>44958</v>
      </c>
      <c r="H134" s="60">
        <v>46022</v>
      </c>
      <c r="I134" s="32">
        <v>240</v>
      </c>
      <c r="K134" s="32">
        <v>240</v>
      </c>
    </row>
    <row r="135" spans="1:11" x14ac:dyDescent="0.25">
      <c r="A135" t="str">
        <f>B135&amp;"_"&amp;COUNTIF($B$2:B135,B135)</f>
        <v>06130_113</v>
      </c>
      <c r="B135" s="53" t="s">
        <v>37</v>
      </c>
      <c r="D135" t="s">
        <v>81</v>
      </c>
      <c r="E135" t="s">
        <v>304</v>
      </c>
      <c r="F135" s="61" t="s">
        <v>305</v>
      </c>
      <c r="G135" s="57">
        <v>44873</v>
      </c>
      <c r="H135" s="60">
        <v>45291</v>
      </c>
      <c r="I135" s="32">
        <v>13005.81</v>
      </c>
      <c r="K135" s="32">
        <v>13006</v>
      </c>
    </row>
    <row r="136" spans="1:11" x14ac:dyDescent="0.25">
      <c r="A136" t="str">
        <f>B136&amp;"_"&amp;COUNTIF($B$2:B136,B136)</f>
        <v>06130_114</v>
      </c>
      <c r="B136" s="53" t="s">
        <v>37</v>
      </c>
      <c r="D136" t="s">
        <v>81</v>
      </c>
      <c r="E136" t="s">
        <v>306</v>
      </c>
      <c r="F136" s="61" t="s">
        <v>307</v>
      </c>
      <c r="G136" s="57">
        <v>44873</v>
      </c>
      <c r="H136" s="60">
        <v>45291</v>
      </c>
      <c r="I136" s="32">
        <v>25950.79</v>
      </c>
      <c r="K136" s="32">
        <v>25951</v>
      </c>
    </row>
    <row r="137" spans="1:11" x14ac:dyDescent="0.25">
      <c r="A137" t="str">
        <f>B137&amp;"_"&amp;COUNTIF($B$2:B137,B137)</f>
        <v>06130_115</v>
      </c>
      <c r="B137" s="53" t="s">
        <v>37</v>
      </c>
      <c r="D137" t="s">
        <v>81</v>
      </c>
      <c r="E137" t="s">
        <v>308</v>
      </c>
      <c r="F137" s="61" t="s">
        <v>309</v>
      </c>
      <c r="G137" s="57">
        <v>44873</v>
      </c>
      <c r="H137" s="60">
        <v>45291</v>
      </c>
      <c r="I137" s="32">
        <v>25873.81</v>
      </c>
      <c r="K137" s="32">
        <v>25874</v>
      </c>
    </row>
    <row r="138" spans="1:11" x14ac:dyDescent="0.25">
      <c r="A138" t="str">
        <f>B138&amp;"_"&amp;COUNTIF($B$2:B138,B138)</f>
        <v>06130_116</v>
      </c>
      <c r="B138" s="53" t="s">
        <v>37</v>
      </c>
      <c r="D138" t="s">
        <v>81</v>
      </c>
      <c r="E138" t="s">
        <v>310</v>
      </c>
      <c r="F138" s="61" t="s">
        <v>311</v>
      </c>
      <c r="G138" s="57">
        <v>44763</v>
      </c>
      <c r="H138" s="60">
        <v>45291</v>
      </c>
      <c r="I138" s="32">
        <v>28202.63</v>
      </c>
      <c r="K138" s="32">
        <v>28203</v>
      </c>
    </row>
    <row r="139" spans="1:11" x14ac:dyDescent="0.25">
      <c r="A139" t="str">
        <f>B139&amp;"_"&amp;COUNTIF($B$2:B139,B139)</f>
        <v>06130_117</v>
      </c>
      <c r="B139" s="53" t="s">
        <v>37</v>
      </c>
      <c r="D139" t="s">
        <v>81</v>
      </c>
      <c r="E139" t="s">
        <v>312</v>
      </c>
      <c r="F139" s="61" t="s">
        <v>313</v>
      </c>
      <c r="G139" s="57">
        <v>44958</v>
      </c>
      <c r="H139" s="60">
        <v>46022</v>
      </c>
      <c r="I139" s="32">
        <v>3471.3199999999997</v>
      </c>
      <c r="K139" s="32">
        <v>3471</v>
      </c>
    </row>
    <row r="140" spans="1:11" x14ac:dyDescent="0.25">
      <c r="A140" t="str">
        <f>B140&amp;"_"&amp;COUNTIF($B$2:B140,B140)</f>
        <v>06130_118</v>
      </c>
      <c r="B140" s="53" t="s">
        <v>37</v>
      </c>
      <c r="D140" t="s">
        <v>81</v>
      </c>
      <c r="E140" t="s">
        <v>314</v>
      </c>
      <c r="F140" s="61" t="s">
        <v>315</v>
      </c>
      <c r="G140" s="57">
        <v>44888</v>
      </c>
      <c r="H140" s="60">
        <v>45291</v>
      </c>
      <c r="I140" s="32">
        <v>63762.45</v>
      </c>
      <c r="K140" s="32">
        <v>63762</v>
      </c>
    </row>
    <row r="141" spans="1:11" x14ac:dyDescent="0.25">
      <c r="A141" t="str">
        <f>B141&amp;"_"&amp;COUNTIF($B$2:B141,B141)</f>
        <v>06130_119</v>
      </c>
      <c r="B141" s="53" t="s">
        <v>37</v>
      </c>
      <c r="D141" t="s">
        <v>81</v>
      </c>
      <c r="E141" t="s">
        <v>316</v>
      </c>
      <c r="F141" s="61" t="s">
        <v>317</v>
      </c>
      <c r="G141" s="57">
        <v>44886</v>
      </c>
      <c r="H141" s="60">
        <v>46022</v>
      </c>
      <c r="I141" s="32">
        <v>2351.7999999999997</v>
      </c>
      <c r="K141" s="32">
        <v>2352</v>
      </c>
    </row>
    <row r="142" spans="1:11" x14ac:dyDescent="0.25">
      <c r="A142" t="str">
        <f>B142&amp;"_"&amp;COUNTIF($B$2:B142,B142)</f>
        <v>06130_120</v>
      </c>
      <c r="B142" s="53" t="s">
        <v>37</v>
      </c>
      <c r="D142" t="s">
        <v>81</v>
      </c>
      <c r="E142" t="s">
        <v>316</v>
      </c>
      <c r="F142" s="61" t="s">
        <v>317</v>
      </c>
      <c r="G142" s="57">
        <v>44886</v>
      </c>
      <c r="H142" s="60">
        <v>46022</v>
      </c>
      <c r="I142" s="32">
        <v>79.3</v>
      </c>
      <c r="K142" s="32">
        <v>79</v>
      </c>
    </row>
    <row r="143" spans="1:11" x14ac:dyDescent="0.25">
      <c r="A143" t="str">
        <f>B143&amp;"_"&amp;COUNTIF($B$2:B143,B143)</f>
        <v>06130_121</v>
      </c>
      <c r="B143" s="53" t="s">
        <v>37</v>
      </c>
      <c r="D143" t="s">
        <v>81</v>
      </c>
      <c r="E143" t="s">
        <v>318</v>
      </c>
      <c r="F143" s="61" t="s">
        <v>319</v>
      </c>
      <c r="G143" s="57">
        <v>44873</v>
      </c>
      <c r="H143" s="60">
        <v>45291</v>
      </c>
      <c r="I143" s="32">
        <v>15813.81</v>
      </c>
      <c r="K143" s="32">
        <v>15814</v>
      </c>
    </row>
    <row r="144" spans="1:11" x14ac:dyDescent="0.25">
      <c r="A144" t="str">
        <f>B144&amp;"_"&amp;COUNTIF($B$2:B144,B144)</f>
        <v>06130_122</v>
      </c>
      <c r="B144" s="53" t="s">
        <v>37</v>
      </c>
      <c r="D144" t="s">
        <v>81</v>
      </c>
      <c r="E144" t="s">
        <v>320</v>
      </c>
      <c r="F144" s="61" t="s">
        <v>321</v>
      </c>
      <c r="G144" s="57">
        <v>44792</v>
      </c>
      <c r="H144" s="60">
        <v>45291</v>
      </c>
      <c r="I144" s="32">
        <v>768.45</v>
      </c>
      <c r="K144" s="32">
        <v>768</v>
      </c>
    </row>
    <row r="145" spans="1:11" x14ac:dyDescent="0.25">
      <c r="A145" t="str">
        <f>B145&amp;"_"&amp;COUNTIF($B$2:B145,B145)</f>
        <v>06130_123</v>
      </c>
      <c r="B145" s="53" t="s">
        <v>37</v>
      </c>
      <c r="D145" t="s">
        <v>81</v>
      </c>
      <c r="E145" t="s">
        <v>320</v>
      </c>
      <c r="F145" s="61" t="s">
        <v>321</v>
      </c>
      <c r="G145" s="57">
        <v>44792</v>
      </c>
      <c r="H145" s="60">
        <v>45291</v>
      </c>
      <c r="I145" s="32">
        <v>25114.799999999999</v>
      </c>
      <c r="K145" s="32">
        <v>25115</v>
      </c>
    </row>
    <row r="146" spans="1:11" x14ac:dyDescent="0.25">
      <c r="A146" t="str">
        <f>B146&amp;"_"&amp;COUNTIF($B$2:B146,B146)</f>
        <v>06130_124</v>
      </c>
      <c r="B146" s="53" t="s">
        <v>37</v>
      </c>
      <c r="D146" t="s">
        <v>81</v>
      </c>
      <c r="E146" t="s">
        <v>322</v>
      </c>
      <c r="F146" s="61" t="s">
        <v>323</v>
      </c>
      <c r="G146" s="57">
        <v>45012</v>
      </c>
      <c r="H146" s="60">
        <v>45291</v>
      </c>
      <c r="I146" s="32">
        <v>40910.959999999999</v>
      </c>
      <c r="K146" s="32">
        <v>40911</v>
      </c>
    </row>
    <row r="147" spans="1:11" x14ac:dyDescent="0.25">
      <c r="A147" t="str">
        <f>B147&amp;"_"&amp;COUNTIF($B$2:B147,B147)</f>
        <v>06130_125</v>
      </c>
      <c r="B147" s="53" t="s">
        <v>37</v>
      </c>
      <c r="D147" t="s">
        <v>81</v>
      </c>
      <c r="E147" t="s">
        <v>324</v>
      </c>
      <c r="F147" s="61" t="s">
        <v>325</v>
      </c>
      <c r="G147" s="57">
        <v>45066</v>
      </c>
      <c r="H147" s="60">
        <v>45291</v>
      </c>
      <c r="I147" s="32">
        <v>44862.89</v>
      </c>
      <c r="K147" s="32">
        <v>44863</v>
      </c>
    </row>
    <row r="148" spans="1:11" x14ac:dyDescent="0.25">
      <c r="A148" t="str">
        <f>B148&amp;"_"&amp;COUNTIF($B$2:B148,B148)</f>
        <v>06130_126</v>
      </c>
      <c r="B148" s="53" t="s">
        <v>37</v>
      </c>
      <c r="D148" t="s">
        <v>81</v>
      </c>
      <c r="E148" t="s">
        <v>326</v>
      </c>
      <c r="F148" s="61" t="s">
        <v>327</v>
      </c>
      <c r="G148" s="57">
        <v>44763</v>
      </c>
      <c r="H148" s="60">
        <v>45291</v>
      </c>
      <c r="I148" s="32">
        <v>28202.63</v>
      </c>
      <c r="K148" s="32">
        <v>28203</v>
      </c>
    </row>
    <row r="149" spans="1:11" x14ac:dyDescent="0.25">
      <c r="A149" t="str">
        <f>B149&amp;"_"&amp;COUNTIF($B$2:B149,B149)</f>
        <v>06130_127</v>
      </c>
      <c r="B149" s="53" t="s">
        <v>37</v>
      </c>
      <c r="D149" t="s">
        <v>81</v>
      </c>
      <c r="E149" t="s">
        <v>328</v>
      </c>
      <c r="F149" s="61" t="s">
        <v>329</v>
      </c>
      <c r="G149" s="57">
        <v>44959</v>
      </c>
      <c r="H149" s="60">
        <v>46022</v>
      </c>
      <c r="I149" s="32">
        <v>11343.55</v>
      </c>
      <c r="K149" s="32">
        <v>11344</v>
      </c>
    </row>
    <row r="150" spans="1:11" x14ac:dyDescent="0.25">
      <c r="A150" t="str">
        <f>B150&amp;"_"&amp;COUNTIF($B$2:B150,B150)</f>
        <v>06130_128</v>
      </c>
      <c r="B150" s="53" t="s">
        <v>37</v>
      </c>
      <c r="D150" t="s">
        <v>81</v>
      </c>
      <c r="E150" t="s">
        <v>330</v>
      </c>
      <c r="F150" s="61" t="s">
        <v>331</v>
      </c>
      <c r="G150" s="57">
        <v>44958</v>
      </c>
      <c r="H150" s="60">
        <v>45291</v>
      </c>
      <c r="I150" s="32">
        <v>37672.31</v>
      </c>
      <c r="K150" s="32">
        <v>37672</v>
      </c>
    </row>
    <row r="151" spans="1:11" x14ac:dyDescent="0.25">
      <c r="A151" t="str">
        <f>B151&amp;"_"&amp;COUNTIF($B$2:B151,B151)</f>
        <v>06130_129</v>
      </c>
      <c r="B151" s="53" t="s">
        <v>37</v>
      </c>
      <c r="D151" t="s">
        <v>81</v>
      </c>
      <c r="E151" t="s">
        <v>332</v>
      </c>
      <c r="F151" s="61" t="s">
        <v>333</v>
      </c>
      <c r="G151" s="57">
        <v>44818</v>
      </c>
      <c r="H151" s="60">
        <v>45657</v>
      </c>
      <c r="I151" s="32">
        <v>2248.2200000000003</v>
      </c>
      <c r="K151" s="32">
        <v>2248</v>
      </c>
    </row>
    <row r="152" spans="1:11" x14ac:dyDescent="0.25">
      <c r="A152" t="str">
        <f>B152&amp;"_"&amp;COUNTIF($B$2:B152,B152)</f>
        <v>06130_130</v>
      </c>
      <c r="B152" s="53" t="s">
        <v>37</v>
      </c>
      <c r="D152" t="s">
        <v>81</v>
      </c>
      <c r="E152" t="s">
        <v>334</v>
      </c>
      <c r="F152" s="61" t="s">
        <v>335</v>
      </c>
      <c r="G152" s="57">
        <v>44042</v>
      </c>
      <c r="H152" s="60">
        <v>46022</v>
      </c>
      <c r="I152" s="32">
        <v>6072.48</v>
      </c>
      <c r="K152" s="32">
        <v>6072</v>
      </c>
    </row>
    <row r="153" spans="1:11" x14ac:dyDescent="0.25">
      <c r="A153" t="str">
        <f>B153&amp;"_"&amp;COUNTIF($B$2:B153,B153)</f>
        <v>06130_131</v>
      </c>
      <c r="B153" s="53" t="s">
        <v>37</v>
      </c>
      <c r="D153" t="s">
        <v>81</v>
      </c>
      <c r="E153" t="s">
        <v>336</v>
      </c>
      <c r="F153" s="61" t="s">
        <v>337</v>
      </c>
      <c r="G153" s="57">
        <v>44957</v>
      </c>
      <c r="H153" s="60">
        <v>46022</v>
      </c>
      <c r="I153" s="32">
        <v>46</v>
      </c>
      <c r="K153" s="32">
        <v>46</v>
      </c>
    </row>
    <row r="154" spans="1:11" x14ac:dyDescent="0.25">
      <c r="A154" t="str">
        <f>B154&amp;"_"&amp;COUNTIF($B$2:B154,B154)</f>
        <v>06130_132</v>
      </c>
      <c r="B154" s="53" t="s">
        <v>37</v>
      </c>
      <c r="D154" t="s">
        <v>81</v>
      </c>
      <c r="E154" t="s">
        <v>336</v>
      </c>
      <c r="F154" s="61" t="s">
        <v>338</v>
      </c>
      <c r="G154" s="57">
        <v>44957</v>
      </c>
      <c r="H154" s="60">
        <v>46022</v>
      </c>
      <c r="I154" s="32">
        <v>9300.48</v>
      </c>
      <c r="K154" s="32">
        <v>9300</v>
      </c>
    </row>
    <row r="155" spans="1:11" x14ac:dyDescent="0.25">
      <c r="A155" t="str">
        <f>B155&amp;"_"&amp;COUNTIF($B$2:B155,B155)</f>
        <v>06130_133</v>
      </c>
      <c r="B155" s="53" t="s">
        <v>37</v>
      </c>
      <c r="D155" t="s">
        <v>81</v>
      </c>
      <c r="E155" t="s">
        <v>336</v>
      </c>
      <c r="F155" s="61" t="s">
        <v>338</v>
      </c>
      <c r="G155" s="57">
        <v>44957</v>
      </c>
      <c r="H155" s="60">
        <v>46022</v>
      </c>
      <c r="I155" s="32">
        <v>1347.96</v>
      </c>
      <c r="K155" s="32">
        <v>1348</v>
      </c>
    </row>
    <row r="156" spans="1:11" x14ac:dyDescent="0.25">
      <c r="A156" t="str">
        <f>B156&amp;"_"&amp;COUNTIF($B$2:B156,B156)</f>
        <v>06130_134</v>
      </c>
      <c r="B156" s="53" t="s">
        <v>37</v>
      </c>
      <c r="D156" t="s">
        <v>81</v>
      </c>
      <c r="E156" t="s">
        <v>339</v>
      </c>
      <c r="F156" s="61" t="s">
        <v>340</v>
      </c>
      <c r="G156" s="57">
        <v>44958</v>
      </c>
      <c r="H156" s="60">
        <v>46022</v>
      </c>
      <c r="I156" s="32">
        <v>32361.45</v>
      </c>
      <c r="K156" s="32">
        <v>32361</v>
      </c>
    </row>
    <row r="157" spans="1:11" x14ac:dyDescent="0.25">
      <c r="A157" t="str">
        <f>B157&amp;"_"&amp;COUNTIF($B$2:B157,B157)</f>
        <v>06130_135</v>
      </c>
      <c r="B157" s="53" t="s">
        <v>37</v>
      </c>
      <c r="D157" t="s">
        <v>81</v>
      </c>
      <c r="E157" t="s">
        <v>339</v>
      </c>
      <c r="F157" s="61" t="s">
        <v>340</v>
      </c>
      <c r="G157" s="57">
        <v>44958</v>
      </c>
      <c r="H157" s="60">
        <v>46022</v>
      </c>
      <c r="I157" s="32">
        <v>2880</v>
      </c>
      <c r="K157" s="32">
        <v>2880</v>
      </c>
    </row>
    <row r="158" spans="1:11" x14ac:dyDescent="0.25">
      <c r="A158" t="str">
        <f>B158&amp;"_"&amp;COUNTIF($B$2:B158,B158)</f>
        <v>06130_136</v>
      </c>
      <c r="B158" s="53" t="s">
        <v>37</v>
      </c>
      <c r="D158" t="s">
        <v>81</v>
      </c>
      <c r="E158" t="s">
        <v>341</v>
      </c>
      <c r="F158" s="61" t="s">
        <v>342</v>
      </c>
      <c r="G158" s="57">
        <v>44865</v>
      </c>
      <c r="H158" s="60">
        <v>45657</v>
      </c>
      <c r="I158" s="32">
        <v>815923.27</v>
      </c>
      <c r="K158" s="32">
        <v>815923</v>
      </c>
    </row>
    <row r="159" spans="1:11" x14ac:dyDescent="0.25">
      <c r="A159" t="str">
        <f>B159&amp;"_"&amp;COUNTIF($B$2:B159,B159)</f>
        <v>06130_137</v>
      </c>
      <c r="B159" s="53" t="s">
        <v>37</v>
      </c>
      <c r="D159" t="s">
        <v>81</v>
      </c>
      <c r="E159" t="s">
        <v>341</v>
      </c>
      <c r="F159" s="61" t="s">
        <v>342</v>
      </c>
      <c r="G159" s="57">
        <v>44865</v>
      </c>
      <c r="H159" s="60">
        <v>45657</v>
      </c>
      <c r="I159" s="32">
        <v>262.73</v>
      </c>
      <c r="K159" s="32">
        <v>263</v>
      </c>
    </row>
    <row r="160" spans="1:11" x14ac:dyDescent="0.25">
      <c r="A160" t="str">
        <f>B160&amp;"_"&amp;COUNTIF($B$2:B160,B160)</f>
        <v>06130_138</v>
      </c>
      <c r="B160" s="53" t="s">
        <v>37</v>
      </c>
      <c r="D160" t="s">
        <v>81</v>
      </c>
      <c r="E160" t="s">
        <v>341</v>
      </c>
      <c r="F160" s="61" t="s">
        <v>343</v>
      </c>
      <c r="G160" s="57">
        <v>44865</v>
      </c>
      <c r="H160" s="60">
        <v>45657</v>
      </c>
      <c r="I160" s="32">
        <v>1993.55</v>
      </c>
      <c r="K160" s="32">
        <v>1994</v>
      </c>
    </row>
    <row r="161" spans="1:11" x14ac:dyDescent="0.25">
      <c r="A161" t="str">
        <f>B161&amp;"_"&amp;COUNTIF($B$2:B161,B161)</f>
        <v>08100_1</v>
      </c>
      <c r="B161" s="53" t="s">
        <v>38</v>
      </c>
      <c r="D161" t="s">
        <v>344</v>
      </c>
      <c r="E161" t="s">
        <v>344</v>
      </c>
      <c r="F161" s="61" t="s">
        <v>366</v>
      </c>
      <c r="G161" s="57" t="s">
        <v>364</v>
      </c>
      <c r="H161" s="60" t="s">
        <v>364</v>
      </c>
      <c r="I161" s="32">
        <v>638381111.63000011</v>
      </c>
      <c r="K161" s="32">
        <v>638381112</v>
      </c>
    </row>
    <row r="162" spans="1:11" x14ac:dyDescent="0.25">
      <c r="A162" t="str">
        <f>B162&amp;"_"&amp;COUNTIF($B$2:B162,B162)</f>
        <v>08110 (Fund 57100)_1</v>
      </c>
      <c r="B162" s="53" t="s">
        <v>399</v>
      </c>
      <c r="C162" t="s">
        <v>92</v>
      </c>
      <c r="D162" t="s">
        <v>345</v>
      </c>
      <c r="E162" t="s">
        <v>345</v>
      </c>
      <c r="F162" s="61" t="s">
        <v>365</v>
      </c>
      <c r="G162" s="57" t="s">
        <v>364</v>
      </c>
      <c r="H162" s="60" t="s">
        <v>364</v>
      </c>
      <c r="J162" s="32">
        <v>1555372.9500000002</v>
      </c>
      <c r="K162" s="32">
        <v>1555373</v>
      </c>
    </row>
    <row r="163" spans="1:11" x14ac:dyDescent="0.25">
      <c r="A163" t="str">
        <f>B163&amp;"_"&amp;COUNTIF($B$2:B163,B163)</f>
        <v>01160 (Fund 58800)_1</v>
      </c>
      <c r="B163" s="62" t="s">
        <v>398</v>
      </c>
      <c r="C163" t="s">
        <v>93</v>
      </c>
      <c r="D163" t="s">
        <v>168</v>
      </c>
      <c r="E163" t="s">
        <v>168</v>
      </c>
      <c r="F163" s="61" t="s">
        <v>363</v>
      </c>
      <c r="G163" s="56">
        <v>44287</v>
      </c>
      <c r="H163" s="128" t="s">
        <v>367</v>
      </c>
      <c r="J163" s="32">
        <v>1014035.9900000001</v>
      </c>
      <c r="K163" s="32">
        <v>1014036</v>
      </c>
    </row>
  </sheetData>
  <autoFilter ref="A1:K163" xr:uid="{88B77B74-C51C-4DDE-AEC5-A1FCDB9A363B}"/>
  <phoneticPr fontId="5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1F07-0104-46F2-8EFB-FF00472E3F21}">
  <dimension ref="A1:M49"/>
  <sheetViews>
    <sheetView showGridLines="0" tabSelected="1" topLeftCell="B1" zoomScaleNormal="100" workbookViewId="0">
      <selection activeCell="C1" sqref="C1"/>
    </sheetView>
  </sheetViews>
  <sheetFormatPr defaultColWidth="9.109375" defaultRowHeight="13.2" x14ac:dyDescent="0.25"/>
  <cols>
    <col min="1" max="1" width="4.44140625" style="4" bestFit="1" customWidth="1"/>
    <col min="2" max="2" width="32.21875" style="4" customWidth="1"/>
    <col min="3" max="3" width="32" style="4" customWidth="1"/>
    <col min="4" max="4" width="16.5546875" style="40" customWidth="1"/>
    <col min="5" max="5" width="16.88671875" style="40" customWidth="1"/>
    <col min="6" max="6" width="13.109375" style="4" customWidth="1"/>
    <col min="7" max="7" width="20" style="4" customWidth="1"/>
    <col min="8" max="8" width="17" style="4" customWidth="1"/>
    <col min="9" max="9" width="18.44140625" style="4" customWidth="1"/>
    <col min="10" max="10" width="20" style="4" customWidth="1"/>
    <col min="11" max="11" width="16.21875" style="4" customWidth="1"/>
    <col min="12" max="12" width="25.44140625" style="4" bestFit="1" customWidth="1"/>
    <col min="13" max="13" width="31.33203125" style="4" customWidth="1"/>
    <col min="14" max="14" width="38.109375" style="4" customWidth="1"/>
    <col min="15" max="16384" width="9.109375" style="4"/>
  </cols>
  <sheetData>
    <row r="1" spans="1:13" ht="21.6" customHeight="1" x14ac:dyDescent="0.25">
      <c r="B1" s="42" t="s">
        <v>102</v>
      </c>
      <c r="C1" s="104" t="s">
        <v>104</v>
      </c>
      <c r="F1" s="94" t="s">
        <v>1</v>
      </c>
      <c r="G1" s="40"/>
      <c r="H1" s="40"/>
      <c r="I1" s="2"/>
      <c r="J1" s="3"/>
      <c r="K1" s="38"/>
      <c r="L1" s="1"/>
      <c r="M1" s="40"/>
    </row>
    <row r="2" spans="1:13" ht="13.95" customHeight="1" x14ac:dyDescent="0.3">
      <c r="B2" s="43"/>
      <c r="C2" s="39"/>
      <c r="D2" s="66"/>
      <c r="F2" s="94" t="s">
        <v>384</v>
      </c>
      <c r="G2" s="40"/>
      <c r="H2" s="40"/>
      <c r="I2" s="134" t="s">
        <v>385</v>
      </c>
      <c r="J2" s="134"/>
      <c r="L2" s="1"/>
      <c r="M2" s="40"/>
    </row>
    <row r="3" spans="1:13" ht="13.8" x14ac:dyDescent="0.25">
      <c r="B3" s="44" t="s">
        <v>103</v>
      </c>
      <c r="C3" s="103" t="str">
        <f>IFERROR(VLOOKUP(C1,dropdown!A$3:B$68,2,FALSE),"")</f>
        <v/>
      </c>
      <c r="D3" s="66"/>
      <c r="F3" s="95">
        <v>45473</v>
      </c>
      <c r="G3" s="40"/>
      <c r="H3" s="40"/>
      <c r="I3" s="135" t="s">
        <v>389</v>
      </c>
      <c r="J3" s="135"/>
      <c r="L3" s="5"/>
      <c r="M3" s="41"/>
    </row>
    <row r="4" spans="1:13" ht="15" x14ac:dyDescent="0.25">
      <c r="D4" s="67"/>
      <c r="F4" s="95" t="s">
        <v>380</v>
      </c>
      <c r="L4" s="39"/>
    </row>
    <row r="5" spans="1:13" x14ac:dyDescent="0.25">
      <c r="J5" s="3"/>
      <c r="K5" s="31"/>
      <c r="M5" s="29"/>
    </row>
    <row r="6" spans="1:13" ht="26.4" x14ac:dyDescent="0.25">
      <c r="A6" s="30" t="s">
        <v>0</v>
      </c>
      <c r="B6" s="36" t="s">
        <v>158</v>
      </c>
      <c r="C6" s="79" t="s">
        <v>346</v>
      </c>
      <c r="D6" s="70" t="s">
        <v>21</v>
      </c>
      <c r="E6" s="80" t="s">
        <v>395</v>
      </c>
      <c r="F6" s="80" t="s">
        <v>392</v>
      </c>
      <c r="G6" s="129" t="s">
        <v>396</v>
      </c>
      <c r="H6" s="81" t="s">
        <v>381</v>
      </c>
      <c r="I6" s="80" t="s">
        <v>390</v>
      </c>
      <c r="J6" s="80" t="s">
        <v>349</v>
      </c>
      <c r="K6" s="129" t="s">
        <v>397</v>
      </c>
      <c r="L6" s="81" t="s">
        <v>370</v>
      </c>
      <c r="M6" s="80" t="s">
        <v>155</v>
      </c>
    </row>
    <row r="7" spans="1:13" ht="29.4" customHeight="1" x14ac:dyDescent="0.25">
      <c r="A7" s="65" t="s">
        <v>2</v>
      </c>
      <c r="B7" s="65" t="s">
        <v>386</v>
      </c>
      <c r="C7" s="64" t="s">
        <v>369</v>
      </c>
      <c r="D7" s="82">
        <v>43983</v>
      </c>
      <c r="E7" s="86">
        <v>45427</v>
      </c>
      <c r="F7" s="83">
        <v>45412</v>
      </c>
      <c r="G7" s="78">
        <v>24524</v>
      </c>
      <c r="H7" s="85">
        <v>0</v>
      </c>
      <c r="I7" s="84">
        <v>130216</v>
      </c>
      <c r="J7" s="84">
        <v>154740</v>
      </c>
      <c r="K7" s="78">
        <f>+G7+H7+I7-J7</f>
        <v>0</v>
      </c>
      <c r="L7" s="101" t="str">
        <f>IF(AND(J7&gt;0,F7=""),"The In-Service Go Live Date is Required in Column F","OK")</f>
        <v>OK</v>
      </c>
      <c r="M7" s="126" t="s">
        <v>177</v>
      </c>
    </row>
    <row r="8" spans="1:13" ht="28.95" customHeight="1" x14ac:dyDescent="0.25">
      <c r="A8" s="65" t="s">
        <v>3</v>
      </c>
      <c r="B8" s="65" t="s">
        <v>387</v>
      </c>
      <c r="C8" s="64" t="s">
        <v>388</v>
      </c>
      <c r="D8" s="82">
        <v>44044</v>
      </c>
      <c r="E8" s="86">
        <v>45504</v>
      </c>
      <c r="F8" s="83"/>
      <c r="G8" s="78">
        <v>75000</v>
      </c>
      <c r="H8" s="85">
        <v>0</v>
      </c>
      <c r="I8" s="87">
        <v>25000</v>
      </c>
      <c r="J8" s="84">
        <v>0</v>
      </c>
      <c r="K8" s="78">
        <f>+G8+H8+I8-J8</f>
        <v>100000</v>
      </c>
      <c r="L8" s="101" t="str">
        <f>IF(AND(J8&gt;0,F8=""),"The In-Service Go Live Date is Required in Column F","OK")</f>
        <v>OK</v>
      </c>
      <c r="M8" s="99" t="str">
        <f>IF(OR(F8="",J8=0),"No Asset ID is required at this time","Provide the Asset ID that was created from Capitalizing CIP")</f>
        <v>No Asset ID is required at this time</v>
      </c>
    </row>
    <row r="9" spans="1:13" ht="13.95" customHeight="1" x14ac:dyDescent="0.25">
      <c r="A9" s="6"/>
      <c r="B9" s="6"/>
      <c r="C9" s="35"/>
      <c r="D9" s="68"/>
      <c r="E9" s="88"/>
      <c r="F9" s="89"/>
      <c r="G9" s="130"/>
      <c r="H9" s="35"/>
      <c r="I9" s="6"/>
      <c r="J9" s="6"/>
      <c r="K9" s="78"/>
      <c r="L9" s="96"/>
      <c r="M9" s="100"/>
    </row>
    <row r="10" spans="1:13" ht="26.4" customHeight="1" x14ac:dyDescent="0.25">
      <c r="A10" s="6">
        <v>1</v>
      </c>
      <c r="B10" s="6" t="str">
        <f>IFERROR(VLOOKUP($C$1&amp;"_"&amp;$A10,'FY24 BB CIP'!$A$2:$E$163,5,0),"")</f>
        <v/>
      </c>
      <c r="C10" s="6" t="str">
        <f>IFERROR(VLOOKUP($C$1&amp;"_"&amp;$A10,'FY24 BB CIP'!$A$2:$F$163,6,0),"")</f>
        <v/>
      </c>
      <c r="D10" s="69" t="str">
        <f>IFERROR(VLOOKUP(B10,'FY24 BB CIP'!$E$2:$G$163,3,FALSE),"")</f>
        <v/>
      </c>
      <c r="E10" s="69" t="str">
        <f>IFERROR(VLOOKUP(B10,'FY24 BB CIP'!E2:H163,4,FALSE),"")</f>
        <v/>
      </c>
      <c r="F10" s="90"/>
      <c r="G10" s="93">
        <f>IFERROR(VLOOKUP($C$1&amp;"_"&amp;$A10,'FY24 BB CIP'!$A$2:$K$163,11,0),0)</f>
        <v>0</v>
      </c>
      <c r="H10" s="54">
        <v>0</v>
      </c>
      <c r="I10" s="54">
        <v>0</v>
      </c>
      <c r="J10" s="54">
        <v>0</v>
      </c>
      <c r="K10" s="78">
        <f t="shared" ref="K10:K43" si="0">+G10+H10+I10-J10</f>
        <v>0</v>
      </c>
      <c r="L10" s="97" t="str">
        <f>IF(AND(J10&gt;0,F10=""),"The In-Service Go Live Date is Required in Column F","OK")</f>
        <v>OK</v>
      </c>
      <c r="M10" s="119" t="str">
        <f>IF(AND(F10="",J10=0),"No Asset ID is required at this time","Provide the AM Asset ID that was created from Capitalizing CIP")</f>
        <v>No Asset ID is required at this time</v>
      </c>
    </row>
    <row r="11" spans="1:13" ht="26.4" customHeight="1" x14ac:dyDescent="0.25">
      <c r="A11" s="6" t="str">
        <f>IF(A10&gt;='FY24 BB CIP'!$L$2,"",A10+1)</f>
        <v/>
      </c>
      <c r="B11" s="6" t="str">
        <f>IFERROR(VLOOKUP($C$1&amp;"_"&amp;$A11,'FY24 BB CIP'!$A$2:$E$163,5,0),"")</f>
        <v/>
      </c>
      <c r="C11" s="6" t="str">
        <f>IFERROR(VLOOKUP($C$1&amp;"_"&amp;$A11,'FY24 BB CIP'!$A$2:$F$163,6,0),"")</f>
        <v/>
      </c>
      <c r="D11" s="69" t="str">
        <f>IFERROR(VLOOKUP(B11,'FY24 BB CIP'!$E$2:$G$163,3,FALSE),"")</f>
        <v/>
      </c>
      <c r="E11" s="69" t="str">
        <f>IFERROR(VLOOKUP(B11,'FY24 BB CIP'!E3:H164,4,FALSE),"")</f>
        <v/>
      </c>
      <c r="F11" s="89"/>
      <c r="G11" s="93">
        <f>IFERROR(VLOOKUP($C$1&amp;"_"&amp;$A11,'FY24 BB CIP'!$A$2:$K$163,11,0),0)</f>
        <v>0</v>
      </c>
      <c r="H11" s="54">
        <v>0</v>
      </c>
      <c r="I11" s="54">
        <v>0</v>
      </c>
      <c r="J11" s="54">
        <v>0</v>
      </c>
      <c r="K11" s="78">
        <f t="shared" si="0"/>
        <v>0</v>
      </c>
      <c r="L11" s="97" t="str">
        <f t="shared" ref="L11:L42" si="1">IF(AND(J11&gt;0,F11=""),"The In-Service Go Live Date is Required in Column F","OK")</f>
        <v>OK</v>
      </c>
      <c r="M11" s="119" t="str">
        <f t="shared" ref="M11:M42" si="2">IF(AND(F11="",J11=0),"No Asset ID is required at this time","Provide the AM Asset ID that was created from Capitalizing CIP")</f>
        <v>No Asset ID is required at this time</v>
      </c>
    </row>
    <row r="12" spans="1:13" ht="26.4" customHeight="1" x14ac:dyDescent="0.25">
      <c r="A12" s="6" t="str">
        <f>IF(A11&gt;='FY24 BB CIP'!$L$2,"",A11+1)</f>
        <v/>
      </c>
      <c r="B12" s="6" t="str">
        <f>IFERROR(VLOOKUP($C$1&amp;"_"&amp;$A12,'FY24 BB CIP'!$A$2:$E$163,5,0),"")</f>
        <v/>
      </c>
      <c r="C12" s="6" t="str">
        <f>IFERROR(VLOOKUP($C$1&amp;"_"&amp;$A12,'FY24 BB CIP'!$A$2:$F$163,6,0),"")</f>
        <v/>
      </c>
      <c r="D12" s="69" t="str">
        <f>IFERROR(VLOOKUP(B12,'FY24 BB CIP'!$E$2:$G$163,3,FALSE),"")</f>
        <v/>
      </c>
      <c r="E12" s="69" t="str">
        <f>IFERROR(VLOOKUP(B12,'FY24 BB CIP'!E4:H165,4,FALSE),"")</f>
        <v/>
      </c>
      <c r="F12" s="89"/>
      <c r="G12" s="93">
        <f>IFERROR(VLOOKUP($C$1&amp;"_"&amp;$A12,'FY24 BB CIP'!$A$2:$K$163,11,0),0)</f>
        <v>0</v>
      </c>
      <c r="H12" s="54">
        <v>0</v>
      </c>
      <c r="I12" s="54">
        <v>0</v>
      </c>
      <c r="J12" s="54">
        <v>0</v>
      </c>
      <c r="K12" s="78">
        <f t="shared" si="0"/>
        <v>0</v>
      </c>
      <c r="L12" s="97" t="str">
        <f t="shared" si="1"/>
        <v>OK</v>
      </c>
      <c r="M12" s="119" t="str">
        <f t="shared" si="2"/>
        <v>No Asset ID is required at this time</v>
      </c>
    </row>
    <row r="13" spans="1:13" ht="26.4" customHeight="1" x14ac:dyDescent="0.25">
      <c r="A13" s="6" t="str">
        <f>IF(A12&gt;='FY24 BB CIP'!$L$2,"",A12+1)</f>
        <v/>
      </c>
      <c r="B13" s="6" t="str">
        <f>IFERROR(VLOOKUP($C$1&amp;"_"&amp;$A13,'FY24 BB CIP'!$A$2:$E$163,5,0),"")</f>
        <v/>
      </c>
      <c r="C13" s="6" t="str">
        <f>IFERROR(VLOOKUP($C$1&amp;"_"&amp;$A13,'FY24 BB CIP'!$A$2:$F$163,6,0),"")</f>
        <v/>
      </c>
      <c r="D13" s="69" t="str">
        <f>IFERROR(VLOOKUP(B13,'FY24 BB CIP'!$E$2:$G$163,3,FALSE),"")</f>
        <v/>
      </c>
      <c r="E13" s="69" t="str">
        <f>IFERROR(VLOOKUP(B13,'FY24 BB CIP'!E5:H166,4,FALSE),"")</f>
        <v/>
      </c>
      <c r="F13" s="89"/>
      <c r="G13" s="93">
        <f>IFERROR(VLOOKUP($C$1&amp;"_"&amp;$A13,'FY24 BB CIP'!$A$2:$K$163,11,0),0)</f>
        <v>0</v>
      </c>
      <c r="H13" s="54">
        <v>0</v>
      </c>
      <c r="I13" s="54">
        <v>0</v>
      </c>
      <c r="J13" s="54">
        <v>0</v>
      </c>
      <c r="K13" s="78">
        <f t="shared" si="0"/>
        <v>0</v>
      </c>
      <c r="L13" s="97" t="str">
        <f t="shared" si="1"/>
        <v>OK</v>
      </c>
      <c r="M13" s="119" t="str">
        <f t="shared" si="2"/>
        <v>No Asset ID is required at this time</v>
      </c>
    </row>
    <row r="14" spans="1:13" ht="26.4" customHeight="1" x14ac:dyDescent="0.25">
      <c r="A14" s="6" t="str">
        <f>IF(A13&gt;='FY24 BB CIP'!$L$2,"",A13+1)</f>
        <v/>
      </c>
      <c r="B14" s="6" t="str">
        <f>IFERROR(VLOOKUP($C$1&amp;"_"&amp;$A14,'FY24 BB CIP'!$A$2:$E$163,5,0),"")</f>
        <v/>
      </c>
      <c r="C14" s="6" t="str">
        <f>IFERROR(VLOOKUP($C$1&amp;"_"&amp;$A14,'FY24 BB CIP'!$A$2:$F$163,6,0),"")</f>
        <v/>
      </c>
      <c r="D14" s="69" t="str">
        <f>IFERROR(VLOOKUP(B14,'FY24 BB CIP'!$E$2:$G$163,3,FALSE),"")</f>
        <v/>
      </c>
      <c r="E14" s="69" t="str">
        <f>IFERROR(VLOOKUP(B14,'FY24 BB CIP'!E6:H167,4,FALSE),"")</f>
        <v/>
      </c>
      <c r="F14" s="89"/>
      <c r="G14" s="93">
        <f>IFERROR(VLOOKUP($C$1&amp;"_"&amp;$A14,'FY24 BB CIP'!$A$2:$K$163,11,0),0)</f>
        <v>0</v>
      </c>
      <c r="H14" s="54">
        <v>0</v>
      </c>
      <c r="I14" s="54">
        <v>0</v>
      </c>
      <c r="J14" s="54">
        <v>0</v>
      </c>
      <c r="K14" s="78">
        <f t="shared" si="0"/>
        <v>0</v>
      </c>
      <c r="L14" s="97" t="str">
        <f t="shared" si="1"/>
        <v>OK</v>
      </c>
      <c r="M14" s="119" t="str">
        <f t="shared" si="2"/>
        <v>No Asset ID is required at this time</v>
      </c>
    </row>
    <row r="15" spans="1:13" ht="26.4" customHeight="1" x14ac:dyDescent="0.25">
      <c r="A15" s="6" t="str">
        <f>IF(A14&gt;='FY24 BB CIP'!$L$2,"",A14+1)</f>
        <v/>
      </c>
      <c r="B15" s="6" t="str">
        <f>IFERROR(VLOOKUP($C$1&amp;"_"&amp;$A15,'FY24 BB CIP'!$A$2:$E$163,5,0),"")</f>
        <v/>
      </c>
      <c r="C15" s="6" t="str">
        <f>IFERROR(VLOOKUP($C$1&amp;"_"&amp;$A15,'FY24 BB CIP'!$A$2:$F$163,6,0),"")</f>
        <v/>
      </c>
      <c r="D15" s="69" t="str">
        <f>IFERROR(VLOOKUP(B15,'FY24 BB CIP'!$E$2:$G$163,3,FALSE),"")</f>
        <v/>
      </c>
      <c r="E15" s="69" t="str">
        <f>IFERROR(VLOOKUP(B15,'FY24 BB CIP'!E6:H168,4,FALSE),"")</f>
        <v/>
      </c>
      <c r="F15" s="89"/>
      <c r="G15" s="93">
        <f>IFERROR(VLOOKUP($C$1&amp;"_"&amp;$A15,'FY24 BB CIP'!$A$2:$K$163,11,0),0)</f>
        <v>0</v>
      </c>
      <c r="H15" s="54">
        <v>0</v>
      </c>
      <c r="I15" s="54">
        <v>0</v>
      </c>
      <c r="J15" s="54">
        <v>0</v>
      </c>
      <c r="K15" s="78">
        <f t="shared" si="0"/>
        <v>0</v>
      </c>
      <c r="L15" s="97" t="str">
        <f t="shared" si="1"/>
        <v>OK</v>
      </c>
      <c r="M15" s="119" t="str">
        <f t="shared" si="2"/>
        <v>No Asset ID is required at this time</v>
      </c>
    </row>
    <row r="16" spans="1:13" ht="26.4" customHeight="1" x14ac:dyDescent="0.25">
      <c r="A16" s="6" t="str">
        <f>IF(A15&gt;='FY24 BB CIP'!$L$2,"",A15+1)</f>
        <v/>
      </c>
      <c r="B16" s="6" t="str">
        <f>IFERROR(VLOOKUP($C$1&amp;"_"&amp;$A16,'FY24 BB CIP'!$A$2:$E$163,5,0),"")</f>
        <v/>
      </c>
      <c r="C16" s="6" t="str">
        <f>IFERROR(VLOOKUP($C$1&amp;"_"&amp;$A16,'FY24 BB CIP'!$A$2:$F$163,6,0),"")</f>
        <v/>
      </c>
      <c r="D16" s="69" t="str">
        <f>IFERROR(VLOOKUP(B16,'FY24 BB CIP'!$E$2:$G$163,3,FALSE),"")</f>
        <v/>
      </c>
      <c r="E16" s="69" t="str">
        <f>IFERROR(VLOOKUP(B16,'FY24 BB CIP'!E7:H169,4,FALSE),"")</f>
        <v/>
      </c>
      <c r="F16" s="89"/>
      <c r="G16" s="93">
        <f>IFERROR(VLOOKUP($C$1&amp;"_"&amp;$A16,'FY24 BB CIP'!$A$2:$K$163,11,0),0)</f>
        <v>0</v>
      </c>
      <c r="H16" s="54">
        <v>0</v>
      </c>
      <c r="I16" s="54">
        <v>0</v>
      </c>
      <c r="J16" s="54">
        <v>0</v>
      </c>
      <c r="K16" s="78">
        <f t="shared" si="0"/>
        <v>0</v>
      </c>
      <c r="L16" s="97" t="str">
        <f t="shared" si="1"/>
        <v>OK</v>
      </c>
      <c r="M16" s="119" t="str">
        <f t="shared" si="2"/>
        <v>No Asset ID is required at this time</v>
      </c>
    </row>
    <row r="17" spans="1:13" ht="26.4" customHeight="1" x14ac:dyDescent="0.25">
      <c r="A17" s="6" t="str">
        <f>IF(A16&gt;='FY24 BB CIP'!$L$2,"",A16+1)</f>
        <v/>
      </c>
      <c r="B17" s="6" t="str">
        <f>IFERROR(VLOOKUP($C$1&amp;"_"&amp;$A17,'FY24 BB CIP'!$A$2:$E$163,5,0),"")</f>
        <v/>
      </c>
      <c r="C17" s="6" t="str">
        <f>IFERROR(VLOOKUP($C$1&amp;"_"&amp;$A17,'FY24 BB CIP'!$A$2:$F$163,6,0),"")</f>
        <v/>
      </c>
      <c r="D17" s="69" t="str">
        <f>IFERROR(VLOOKUP(B17,'FY24 BB CIP'!$E$2:$G$163,3,FALSE),"")</f>
        <v/>
      </c>
      <c r="E17" s="69" t="str">
        <f>IFERROR(VLOOKUP(B17,'FY24 BB CIP'!E8:H170,4,FALSE),"")</f>
        <v/>
      </c>
      <c r="F17" s="89"/>
      <c r="G17" s="93">
        <f>IFERROR(VLOOKUP($C$1&amp;"_"&amp;$A17,'FY24 BB CIP'!$A$2:$K$163,11,0),0)</f>
        <v>0</v>
      </c>
      <c r="H17" s="54">
        <v>0</v>
      </c>
      <c r="I17" s="54">
        <v>0</v>
      </c>
      <c r="J17" s="54">
        <v>0</v>
      </c>
      <c r="K17" s="78">
        <f t="shared" si="0"/>
        <v>0</v>
      </c>
      <c r="L17" s="97" t="str">
        <f t="shared" si="1"/>
        <v>OK</v>
      </c>
      <c r="M17" s="119" t="str">
        <f t="shared" si="2"/>
        <v>No Asset ID is required at this time</v>
      </c>
    </row>
    <row r="18" spans="1:13" ht="26.4" customHeight="1" x14ac:dyDescent="0.25">
      <c r="A18" s="6" t="str">
        <f>IF(A17&gt;='FY24 BB CIP'!$L$2,"",A17+1)</f>
        <v/>
      </c>
      <c r="B18" s="6" t="str">
        <f>IFERROR(VLOOKUP($C$1&amp;"_"&amp;$A18,'FY24 BB CIP'!$A$2:$E$163,5,0),"")</f>
        <v/>
      </c>
      <c r="C18" s="6" t="str">
        <f>IFERROR(VLOOKUP($C$1&amp;"_"&amp;$A18,'FY24 BB CIP'!$A$2:$F$163,6,0),"")</f>
        <v/>
      </c>
      <c r="D18" s="69" t="str">
        <f>IFERROR(VLOOKUP(B18,'FY24 BB CIP'!$E$2:$G$163,3,FALSE),"")</f>
        <v/>
      </c>
      <c r="E18" s="69" t="str">
        <f>IFERROR(VLOOKUP(B18,'FY24 BB CIP'!E9:H171,4,FALSE),"")</f>
        <v/>
      </c>
      <c r="F18" s="89"/>
      <c r="G18" s="93">
        <f>IFERROR(VLOOKUP($C$1&amp;"_"&amp;$A18,'FY24 BB CIP'!$A$2:$K$163,11,0),0)</f>
        <v>0</v>
      </c>
      <c r="H18" s="54">
        <v>0</v>
      </c>
      <c r="I18" s="54">
        <v>0</v>
      </c>
      <c r="J18" s="54">
        <v>0</v>
      </c>
      <c r="K18" s="78">
        <f t="shared" si="0"/>
        <v>0</v>
      </c>
      <c r="L18" s="97" t="str">
        <f t="shared" si="1"/>
        <v>OK</v>
      </c>
      <c r="M18" s="119" t="str">
        <f t="shared" si="2"/>
        <v>No Asset ID is required at this time</v>
      </c>
    </row>
    <row r="19" spans="1:13" ht="26.4" customHeight="1" x14ac:dyDescent="0.25">
      <c r="A19" s="6" t="str">
        <f>IF(A18&gt;='FY24 BB CIP'!$L$2,"",A18+1)</f>
        <v/>
      </c>
      <c r="B19" s="6" t="str">
        <f>IFERROR(VLOOKUP($C$1&amp;"_"&amp;$A19,'FY24 BB CIP'!$A$2:$E$163,5,0),"")</f>
        <v/>
      </c>
      <c r="C19" s="6" t="str">
        <f>IFERROR(VLOOKUP($C$1&amp;"_"&amp;$A19,'FY24 BB CIP'!$A$2:$F$163,6,0),"")</f>
        <v/>
      </c>
      <c r="D19" s="69" t="str">
        <f>IFERROR(VLOOKUP(B19,'FY24 BB CIP'!$E$2:$G$163,3,FALSE),"")</f>
        <v/>
      </c>
      <c r="E19" s="69" t="str">
        <f>IFERROR(VLOOKUP(B19,'FY24 BB CIP'!E10:H172,4,FALSE),"")</f>
        <v/>
      </c>
      <c r="F19" s="89"/>
      <c r="G19" s="93">
        <f>IFERROR(VLOOKUP($C$1&amp;"_"&amp;$A19,'FY24 BB CIP'!$A$2:$K$163,11,0),0)</f>
        <v>0</v>
      </c>
      <c r="H19" s="54">
        <v>0</v>
      </c>
      <c r="I19" s="54">
        <v>0</v>
      </c>
      <c r="J19" s="54">
        <v>0</v>
      </c>
      <c r="K19" s="78">
        <f t="shared" si="0"/>
        <v>0</v>
      </c>
      <c r="L19" s="97" t="str">
        <f t="shared" si="1"/>
        <v>OK</v>
      </c>
      <c r="M19" s="119" t="str">
        <f t="shared" si="2"/>
        <v>No Asset ID is required at this time</v>
      </c>
    </row>
    <row r="20" spans="1:13" ht="26.4" customHeight="1" x14ac:dyDescent="0.25">
      <c r="A20" s="6" t="str">
        <f>IF(A19&gt;='FY24 BB CIP'!$L$2,"",A19+1)</f>
        <v/>
      </c>
      <c r="B20" s="6" t="str">
        <f>IFERROR(VLOOKUP($C$1&amp;"_"&amp;$A20,'FY24 BB CIP'!$A$2:$E$163,5,0),"")</f>
        <v/>
      </c>
      <c r="C20" s="6" t="str">
        <f>IFERROR(VLOOKUP($C$1&amp;"_"&amp;$A20,'FY24 BB CIP'!$A$2:$F$163,6,0),"")</f>
        <v/>
      </c>
      <c r="D20" s="69" t="str">
        <f>IFERROR(VLOOKUP(B20,'FY24 BB CIP'!$E$2:$G$163,3,FALSE),"")</f>
        <v/>
      </c>
      <c r="E20" s="69" t="str">
        <f>IFERROR(VLOOKUP(B20,'FY24 BB CIP'!E11:H173,4,FALSE),"")</f>
        <v/>
      </c>
      <c r="F20" s="89"/>
      <c r="G20" s="93">
        <f>IFERROR(VLOOKUP($C$1&amp;"_"&amp;$A20,'FY24 BB CIP'!$A$2:$K$163,11,0),0)</f>
        <v>0</v>
      </c>
      <c r="H20" s="54">
        <v>0</v>
      </c>
      <c r="I20" s="54">
        <v>0</v>
      </c>
      <c r="J20" s="54">
        <v>0</v>
      </c>
      <c r="K20" s="78">
        <f t="shared" si="0"/>
        <v>0</v>
      </c>
      <c r="L20" s="97" t="str">
        <f t="shared" si="1"/>
        <v>OK</v>
      </c>
      <c r="M20" s="119" t="str">
        <f t="shared" si="2"/>
        <v>No Asset ID is required at this time</v>
      </c>
    </row>
    <row r="21" spans="1:13" ht="26.4" customHeight="1" x14ac:dyDescent="0.25">
      <c r="A21" s="6" t="str">
        <f>IF(A20&gt;='FY24 BB CIP'!$L$2,"",A20+1)</f>
        <v/>
      </c>
      <c r="B21" s="6" t="str">
        <f>IFERROR(VLOOKUP($C$1&amp;"_"&amp;$A21,'FY24 BB CIP'!$A$2:$E$163,5,0),"")</f>
        <v/>
      </c>
      <c r="C21" s="6" t="str">
        <f>IFERROR(VLOOKUP($C$1&amp;"_"&amp;$A21,'FY24 BB CIP'!$A$2:$F$163,6,0),"")</f>
        <v/>
      </c>
      <c r="D21" s="69" t="str">
        <f>IFERROR(VLOOKUP(B21,'FY24 BB CIP'!$E$2:$G$163,3,FALSE),"")</f>
        <v/>
      </c>
      <c r="E21" s="69" t="str">
        <f>IFERROR(VLOOKUP(B21,'FY24 BB CIP'!E12:H174,4,FALSE),"")</f>
        <v/>
      </c>
      <c r="F21" s="89"/>
      <c r="G21" s="93">
        <f>IFERROR(VLOOKUP($C$1&amp;"_"&amp;$A21,'FY24 BB CIP'!$A$2:$K$163,11,0),0)</f>
        <v>0</v>
      </c>
      <c r="H21" s="54">
        <v>0</v>
      </c>
      <c r="I21" s="54">
        <v>0</v>
      </c>
      <c r="J21" s="54">
        <v>0</v>
      </c>
      <c r="K21" s="78">
        <f t="shared" si="0"/>
        <v>0</v>
      </c>
      <c r="L21" s="97" t="str">
        <f t="shared" si="1"/>
        <v>OK</v>
      </c>
      <c r="M21" s="119" t="str">
        <f t="shared" si="2"/>
        <v>No Asset ID is required at this time</v>
      </c>
    </row>
    <row r="22" spans="1:13" ht="26.4" customHeight="1" x14ac:dyDescent="0.25">
      <c r="A22" s="6" t="str">
        <f>IF(A21&gt;='FY24 BB CIP'!$L$2,"",A21+1)</f>
        <v/>
      </c>
      <c r="B22" s="6" t="str">
        <f>IFERROR(VLOOKUP($C$1&amp;"_"&amp;$A22,'FY24 BB CIP'!$A$2:$E$163,5,0),"")</f>
        <v/>
      </c>
      <c r="C22" s="6" t="str">
        <f>IFERROR(VLOOKUP($C$1&amp;"_"&amp;$A22,'FY24 BB CIP'!$A$2:$F$163,6,0),"")</f>
        <v/>
      </c>
      <c r="D22" s="69" t="str">
        <f>IFERROR(VLOOKUP(B22,'FY24 BB CIP'!$E$2:$G$163,3,FALSE),"")</f>
        <v/>
      </c>
      <c r="E22" s="69" t="str">
        <f>IFERROR(VLOOKUP(B22,'FY24 BB CIP'!E13:H175,4,FALSE),"")</f>
        <v/>
      </c>
      <c r="F22" s="89"/>
      <c r="G22" s="93">
        <f>IFERROR(VLOOKUP($C$1&amp;"_"&amp;$A22,'FY24 BB CIP'!$A$2:$K$163,11,0),0)</f>
        <v>0</v>
      </c>
      <c r="H22" s="54">
        <v>0</v>
      </c>
      <c r="I22" s="54">
        <v>0</v>
      </c>
      <c r="J22" s="54">
        <v>0</v>
      </c>
      <c r="K22" s="78">
        <f t="shared" si="0"/>
        <v>0</v>
      </c>
      <c r="L22" s="97" t="str">
        <f t="shared" si="1"/>
        <v>OK</v>
      </c>
      <c r="M22" s="119" t="str">
        <f t="shared" si="2"/>
        <v>No Asset ID is required at this time</v>
      </c>
    </row>
    <row r="23" spans="1:13" ht="26.4" customHeight="1" x14ac:dyDescent="0.25">
      <c r="A23" s="6" t="str">
        <f>IF(A22&gt;='FY24 BB CIP'!$L$2,"",A22+1)</f>
        <v/>
      </c>
      <c r="B23" s="6" t="str">
        <f>IFERROR(VLOOKUP($C$1&amp;"_"&amp;$A23,'FY24 BB CIP'!$A$2:$E$163,5,0),"")</f>
        <v/>
      </c>
      <c r="C23" s="6" t="str">
        <f>IFERROR(VLOOKUP($C$1&amp;"_"&amp;$A23,'FY24 BB CIP'!$A$2:$F$163,6,0),"")</f>
        <v/>
      </c>
      <c r="D23" s="69" t="str">
        <f>IFERROR(VLOOKUP(B23,'FY24 BB CIP'!$E$2:$G$163,3,FALSE),"")</f>
        <v/>
      </c>
      <c r="E23" s="69" t="str">
        <f>IFERROR(VLOOKUP(B23,'FY24 BB CIP'!E14:H176,4,FALSE),"")</f>
        <v/>
      </c>
      <c r="F23" s="89"/>
      <c r="G23" s="93">
        <f>IFERROR(VLOOKUP($C$1&amp;"_"&amp;$A23,'FY24 BB CIP'!$A$2:$K$163,11,0),0)</f>
        <v>0</v>
      </c>
      <c r="H23" s="54">
        <v>0</v>
      </c>
      <c r="I23" s="54">
        <v>0</v>
      </c>
      <c r="J23" s="54">
        <v>0</v>
      </c>
      <c r="K23" s="78">
        <f t="shared" si="0"/>
        <v>0</v>
      </c>
      <c r="L23" s="97" t="str">
        <f t="shared" si="1"/>
        <v>OK</v>
      </c>
      <c r="M23" s="119" t="str">
        <f t="shared" si="2"/>
        <v>No Asset ID is required at this time</v>
      </c>
    </row>
    <row r="24" spans="1:13" ht="26.4" customHeight="1" x14ac:dyDescent="0.25">
      <c r="A24" s="6" t="str">
        <f>IF(A23&gt;='FY24 BB CIP'!$L$2,"",A23+1)</f>
        <v/>
      </c>
      <c r="B24" s="6" t="str">
        <f>IFERROR(VLOOKUP($C$1&amp;"_"&amp;$A24,'FY24 BB CIP'!$A$2:$E$163,5,0),"")</f>
        <v/>
      </c>
      <c r="C24" s="6" t="str">
        <f>IFERROR(VLOOKUP($C$1&amp;"_"&amp;$A24,'FY24 BB CIP'!$A$2:$F$163,6,0),"")</f>
        <v/>
      </c>
      <c r="D24" s="69" t="str">
        <f>IFERROR(VLOOKUP(B24,'FY24 BB CIP'!$E$2:$G$163,3,FALSE),"")</f>
        <v/>
      </c>
      <c r="E24" s="69" t="str">
        <f>IFERROR(VLOOKUP(B24,'FY24 BB CIP'!E15:H177,4,FALSE),"")</f>
        <v/>
      </c>
      <c r="F24" s="89"/>
      <c r="G24" s="93">
        <f>IFERROR(VLOOKUP($C$1&amp;"_"&amp;$A24,'FY24 BB CIP'!$A$2:$K$163,11,0),0)</f>
        <v>0</v>
      </c>
      <c r="H24" s="54">
        <v>0</v>
      </c>
      <c r="I24" s="54">
        <v>0</v>
      </c>
      <c r="J24" s="54">
        <v>0</v>
      </c>
      <c r="K24" s="78">
        <f t="shared" si="0"/>
        <v>0</v>
      </c>
      <c r="L24" s="97" t="str">
        <f t="shared" si="1"/>
        <v>OK</v>
      </c>
      <c r="M24" s="119" t="str">
        <f t="shared" si="2"/>
        <v>No Asset ID is required at this time</v>
      </c>
    </row>
    <row r="25" spans="1:13" ht="26.4" customHeight="1" x14ac:dyDescent="0.25">
      <c r="A25" s="6" t="str">
        <f>IF(A24&gt;='FY24 BB CIP'!$L$2,"",A24+1)</f>
        <v/>
      </c>
      <c r="B25" s="6" t="str">
        <f>IFERROR(VLOOKUP($C$1&amp;"_"&amp;$A25,'FY24 BB CIP'!$A$2:$E$163,5,0),"")</f>
        <v/>
      </c>
      <c r="C25" s="6" t="str">
        <f>IFERROR(VLOOKUP($C$1&amp;"_"&amp;$A25,'FY24 BB CIP'!$A$2:$F$163,6,0),"")</f>
        <v/>
      </c>
      <c r="D25" s="69" t="str">
        <f>IFERROR(VLOOKUP(B25,'FY24 BB CIP'!$E$2:$G$163,3,FALSE),"")</f>
        <v/>
      </c>
      <c r="E25" s="69" t="str">
        <f>IFERROR(VLOOKUP(B25,'FY24 BB CIP'!E16:H178,4,FALSE),"")</f>
        <v/>
      </c>
      <c r="F25" s="89"/>
      <c r="G25" s="93">
        <f>IFERROR(VLOOKUP($C$1&amp;"_"&amp;$A25,'FY24 BB CIP'!$A$2:$K$163,11,0),0)</f>
        <v>0</v>
      </c>
      <c r="H25" s="54">
        <v>0</v>
      </c>
      <c r="I25" s="54">
        <v>0</v>
      </c>
      <c r="J25" s="54">
        <v>0</v>
      </c>
      <c r="K25" s="78">
        <f t="shared" si="0"/>
        <v>0</v>
      </c>
      <c r="L25" s="97" t="str">
        <f t="shared" si="1"/>
        <v>OK</v>
      </c>
      <c r="M25" s="119" t="str">
        <f t="shared" si="2"/>
        <v>No Asset ID is required at this time</v>
      </c>
    </row>
    <row r="26" spans="1:13" ht="26.4" customHeight="1" x14ac:dyDescent="0.25">
      <c r="A26" s="6" t="str">
        <f>IF(A25&gt;='FY24 BB CIP'!$L$2,"",A25+1)</f>
        <v/>
      </c>
      <c r="B26" s="6" t="str">
        <f>IFERROR(VLOOKUP($C$1&amp;"_"&amp;$A26,'FY24 BB CIP'!$A$2:$E$163,5,0),"")</f>
        <v/>
      </c>
      <c r="C26" s="6" t="str">
        <f>IFERROR(VLOOKUP($C$1&amp;"_"&amp;$A26,'FY24 BB CIP'!$A$2:$F$163,6,0),"")</f>
        <v/>
      </c>
      <c r="D26" s="69" t="str">
        <f>IFERROR(VLOOKUP(B26,'FY24 BB CIP'!$E$2:$G$163,3,FALSE),"")</f>
        <v/>
      </c>
      <c r="E26" s="69" t="str">
        <f>IFERROR(VLOOKUP(B26,'FY24 BB CIP'!E17:H179,4,FALSE),"")</f>
        <v/>
      </c>
      <c r="F26" s="89"/>
      <c r="G26" s="93">
        <f>IFERROR(VLOOKUP($C$1&amp;"_"&amp;$A26,'FY24 BB CIP'!$A$2:$K$163,11,0),0)</f>
        <v>0</v>
      </c>
      <c r="H26" s="54">
        <v>0</v>
      </c>
      <c r="I26" s="54">
        <v>0</v>
      </c>
      <c r="J26" s="54">
        <v>0</v>
      </c>
      <c r="K26" s="78">
        <f t="shared" si="0"/>
        <v>0</v>
      </c>
      <c r="L26" s="97" t="str">
        <f t="shared" si="1"/>
        <v>OK</v>
      </c>
      <c r="M26" s="119" t="str">
        <f t="shared" si="2"/>
        <v>No Asset ID is required at this time</v>
      </c>
    </row>
    <row r="27" spans="1:13" ht="26.4" customHeight="1" x14ac:dyDescent="0.25">
      <c r="A27" s="6" t="str">
        <f>IF(A26&gt;='FY24 BB CIP'!$L$2,"",A26+1)</f>
        <v/>
      </c>
      <c r="B27" s="6" t="str">
        <f>IFERROR(VLOOKUP($C$1&amp;"_"&amp;$A27,'FY24 BB CIP'!$A$2:$E$163,5,0),"")</f>
        <v/>
      </c>
      <c r="C27" s="6" t="str">
        <f>IFERROR(VLOOKUP($C$1&amp;"_"&amp;$A27,'FY24 BB CIP'!$A$2:$F$163,6,0),"")</f>
        <v/>
      </c>
      <c r="D27" s="69" t="str">
        <f>IFERROR(VLOOKUP(B27,'FY24 BB CIP'!$E$2:$G$163,3,FALSE),"")</f>
        <v/>
      </c>
      <c r="E27" s="69" t="str">
        <f>IFERROR(VLOOKUP(B27,'FY24 BB CIP'!E18:H180,4,FALSE),"")</f>
        <v/>
      </c>
      <c r="F27" s="89"/>
      <c r="G27" s="93">
        <f>IFERROR(VLOOKUP($C$1&amp;"_"&amp;$A27,'FY24 BB CIP'!$A$2:$K$163,11,0),0)</f>
        <v>0</v>
      </c>
      <c r="H27" s="54">
        <v>0</v>
      </c>
      <c r="I27" s="54">
        <v>0</v>
      </c>
      <c r="J27" s="54">
        <v>0</v>
      </c>
      <c r="K27" s="78">
        <f t="shared" si="0"/>
        <v>0</v>
      </c>
      <c r="L27" s="97" t="str">
        <f t="shared" si="1"/>
        <v>OK</v>
      </c>
      <c r="M27" s="119" t="str">
        <f t="shared" si="2"/>
        <v>No Asset ID is required at this time</v>
      </c>
    </row>
    <row r="28" spans="1:13" ht="26.4" customHeight="1" x14ac:dyDescent="0.25">
      <c r="A28" s="6" t="str">
        <f>IF(A27&gt;='FY24 BB CIP'!$L$2,"",A27+1)</f>
        <v/>
      </c>
      <c r="B28" s="6" t="str">
        <f>IFERROR(VLOOKUP($C$1&amp;"_"&amp;$A28,'FY24 BB CIP'!$A$2:$E$163,5,0),"")</f>
        <v/>
      </c>
      <c r="C28" s="6" t="str">
        <f>IFERROR(VLOOKUP($C$1&amp;"_"&amp;$A28,'FY24 BB CIP'!$A$2:$F$163,6,0),"")</f>
        <v/>
      </c>
      <c r="D28" s="69" t="str">
        <f>IFERROR(VLOOKUP(B28,'FY24 BB CIP'!$E$2:$G$163,3,FALSE),"")</f>
        <v/>
      </c>
      <c r="E28" s="69" t="str">
        <f>IFERROR(VLOOKUP(B28,'FY24 BB CIP'!E19:H181,4,FALSE),"")</f>
        <v/>
      </c>
      <c r="F28" s="89"/>
      <c r="G28" s="93">
        <f>IFERROR(VLOOKUP($C$1&amp;"_"&amp;$A28,'FY24 BB CIP'!$A$2:$K$163,11,0),0)</f>
        <v>0</v>
      </c>
      <c r="H28" s="54">
        <v>0</v>
      </c>
      <c r="I28" s="54">
        <v>0</v>
      </c>
      <c r="J28" s="54">
        <v>0</v>
      </c>
      <c r="K28" s="78">
        <f t="shared" si="0"/>
        <v>0</v>
      </c>
      <c r="L28" s="97" t="str">
        <f t="shared" si="1"/>
        <v>OK</v>
      </c>
      <c r="M28" s="119" t="str">
        <f t="shared" si="2"/>
        <v>No Asset ID is required at this time</v>
      </c>
    </row>
    <row r="29" spans="1:13" ht="26.4" customHeight="1" x14ac:dyDescent="0.25">
      <c r="A29" s="6" t="str">
        <f>IF(A28&gt;='FY24 BB CIP'!$L$2,"",A28+1)</f>
        <v/>
      </c>
      <c r="B29" s="6" t="str">
        <f>IFERROR(VLOOKUP($C$1&amp;"_"&amp;$A29,'FY24 BB CIP'!$A$2:$E$163,5,0),"")</f>
        <v/>
      </c>
      <c r="C29" s="6" t="str">
        <f>IFERROR(VLOOKUP($C$1&amp;"_"&amp;$A29,'FY24 BB CIP'!$A$2:$F$163,6,0),"")</f>
        <v/>
      </c>
      <c r="D29" s="69" t="str">
        <f>IFERROR(VLOOKUP(B29,'FY24 BB CIP'!$E$2:$G$163,3,FALSE),"")</f>
        <v/>
      </c>
      <c r="E29" s="69" t="str">
        <f>IFERROR(VLOOKUP(B29,'FY24 BB CIP'!E20:H182,4,FALSE),"")</f>
        <v/>
      </c>
      <c r="F29" s="89"/>
      <c r="G29" s="93">
        <f>IFERROR(VLOOKUP($C$1&amp;"_"&amp;$A29,'FY24 BB CIP'!$A$2:$K$163,11,0),0)</f>
        <v>0</v>
      </c>
      <c r="H29" s="54">
        <v>0</v>
      </c>
      <c r="I29" s="54">
        <v>0</v>
      </c>
      <c r="J29" s="54">
        <v>0</v>
      </c>
      <c r="K29" s="78">
        <f t="shared" si="0"/>
        <v>0</v>
      </c>
      <c r="L29" s="97" t="str">
        <f t="shared" si="1"/>
        <v>OK</v>
      </c>
      <c r="M29" s="119" t="str">
        <f t="shared" si="2"/>
        <v>No Asset ID is required at this time</v>
      </c>
    </row>
    <row r="30" spans="1:13" ht="26.4" customHeight="1" x14ac:dyDescent="0.25">
      <c r="A30" s="6" t="str">
        <f>IF(A29&gt;='FY24 BB CIP'!$L$2,"",A29+1)</f>
        <v/>
      </c>
      <c r="B30" s="6" t="str">
        <f>IFERROR(VLOOKUP($C$1&amp;"_"&amp;$A30,'FY24 BB CIP'!$A$2:$E$163,5,0),"")</f>
        <v/>
      </c>
      <c r="C30" s="6" t="str">
        <f>IFERROR(VLOOKUP($C$1&amp;"_"&amp;$A30,'FY24 BB CIP'!$A$2:$F$163,6,0),"")</f>
        <v/>
      </c>
      <c r="D30" s="69" t="str">
        <f>IFERROR(VLOOKUP(B30,'FY24 BB CIP'!$E$2:$G$163,3,FALSE),"")</f>
        <v/>
      </c>
      <c r="E30" s="69" t="str">
        <f>IFERROR(VLOOKUP(B30,'FY24 BB CIP'!E21:H183,4,FALSE),"")</f>
        <v/>
      </c>
      <c r="F30" s="89"/>
      <c r="G30" s="93">
        <f>IFERROR(VLOOKUP($C$1&amp;"_"&amp;$A30,'FY24 BB CIP'!$A$2:$K$163,11,0),0)</f>
        <v>0</v>
      </c>
      <c r="H30" s="54">
        <v>0</v>
      </c>
      <c r="I30" s="54">
        <v>0</v>
      </c>
      <c r="J30" s="54">
        <v>0</v>
      </c>
      <c r="K30" s="78">
        <f t="shared" si="0"/>
        <v>0</v>
      </c>
      <c r="L30" s="97" t="str">
        <f t="shared" si="1"/>
        <v>OK</v>
      </c>
      <c r="M30" s="119" t="str">
        <f t="shared" si="2"/>
        <v>No Asset ID is required at this time</v>
      </c>
    </row>
    <row r="31" spans="1:13" ht="26.4" customHeight="1" x14ac:dyDescent="0.25">
      <c r="A31" s="6" t="str">
        <f>IF(A30&gt;='FY24 BB CIP'!$L$2,"",A30+1)</f>
        <v/>
      </c>
      <c r="B31" s="6" t="str">
        <f>IFERROR(VLOOKUP($C$1&amp;"_"&amp;$A31,'FY24 BB CIP'!$A$2:$E$163,5,0),"")</f>
        <v/>
      </c>
      <c r="C31" s="6" t="str">
        <f>IFERROR(VLOOKUP($C$1&amp;"_"&amp;$A31,'FY24 BB CIP'!$A$2:$F$163,6,0),"")</f>
        <v/>
      </c>
      <c r="D31" s="69" t="str">
        <f>IFERROR(VLOOKUP(B31,'FY24 BB CIP'!$E$2:$G$163,3,FALSE),"")</f>
        <v/>
      </c>
      <c r="E31" s="69" t="str">
        <f>IFERROR(VLOOKUP(B31,'FY24 BB CIP'!E22:H184,4,FALSE),"")</f>
        <v/>
      </c>
      <c r="F31" s="89"/>
      <c r="G31" s="93">
        <f>IFERROR(VLOOKUP($C$1&amp;"_"&amp;$A31,'FY24 BB CIP'!$A$2:$K$163,11,0),0)</f>
        <v>0</v>
      </c>
      <c r="H31" s="54">
        <v>0</v>
      </c>
      <c r="I31" s="54">
        <v>0</v>
      </c>
      <c r="J31" s="54">
        <v>0</v>
      </c>
      <c r="K31" s="78">
        <f t="shared" si="0"/>
        <v>0</v>
      </c>
      <c r="L31" s="97" t="str">
        <f t="shared" si="1"/>
        <v>OK</v>
      </c>
      <c r="M31" s="119" t="str">
        <f t="shared" si="2"/>
        <v>No Asset ID is required at this time</v>
      </c>
    </row>
    <row r="32" spans="1:13" ht="26.4" customHeight="1" x14ac:dyDescent="0.25">
      <c r="A32" s="6" t="str">
        <f>IF(A31&gt;='FY24 BB CIP'!$L$2,"",A31+1)</f>
        <v/>
      </c>
      <c r="B32" s="6" t="str">
        <f>IFERROR(VLOOKUP($C$1&amp;"_"&amp;$A32,'FY24 BB CIP'!$A$2:$E$163,5,0),"")</f>
        <v/>
      </c>
      <c r="C32" s="6" t="str">
        <f>IFERROR(VLOOKUP($C$1&amp;"_"&amp;$A32,'FY24 BB CIP'!$A$2:$F$163,6,0),"")</f>
        <v/>
      </c>
      <c r="D32" s="69" t="str">
        <f>IFERROR(VLOOKUP(B32,'FY24 BB CIP'!$E$2:$G$163,3,FALSE),"")</f>
        <v/>
      </c>
      <c r="E32" s="69" t="str">
        <f>IFERROR(VLOOKUP(B32,'FY24 BB CIP'!E23:H185,4,FALSE),"")</f>
        <v/>
      </c>
      <c r="F32" s="89"/>
      <c r="G32" s="93">
        <f>IFERROR(VLOOKUP($C$1&amp;"_"&amp;$A32,'FY24 BB CIP'!$A$2:$K$163,11,0),0)</f>
        <v>0</v>
      </c>
      <c r="H32" s="54">
        <v>0</v>
      </c>
      <c r="I32" s="54">
        <v>0</v>
      </c>
      <c r="J32" s="54">
        <v>0</v>
      </c>
      <c r="K32" s="78">
        <f t="shared" si="0"/>
        <v>0</v>
      </c>
      <c r="L32" s="97" t="str">
        <f t="shared" si="1"/>
        <v>OK</v>
      </c>
      <c r="M32" s="119" t="str">
        <f t="shared" si="2"/>
        <v>No Asset ID is required at this time</v>
      </c>
    </row>
    <row r="33" spans="1:13" ht="26.4" customHeight="1" x14ac:dyDescent="0.25">
      <c r="A33" s="6" t="str">
        <f>IF(A32&gt;='FY24 BB CIP'!$L$2,"",A32+1)</f>
        <v/>
      </c>
      <c r="B33" s="6" t="str">
        <f>IFERROR(VLOOKUP($C$1&amp;"_"&amp;$A33,'FY24 BB CIP'!$A$2:$E$163,5,0),"")</f>
        <v/>
      </c>
      <c r="C33" s="6" t="str">
        <f>IFERROR(VLOOKUP($C$1&amp;"_"&amp;$A33,'FY24 BB CIP'!$A$2:$F$163,6,0),"")</f>
        <v/>
      </c>
      <c r="D33" s="69" t="str">
        <f>IFERROR(VLOOKUP(B33,'FY24 BB CIP'!$E$2:$G$163,3,FALSE),"")</f>
        <v/>
      </c>
      <c r="E33" s="69" t="str">
        <f>IFERROR(VLOOKUP(B33,'FY24 BB CIP'!E24:H186,4,FALSE),"")</f>
        <v/>
      </c>
      <c r="F33" s="89"/>
      <c r="G33" s="93">
        <f>IFERROR(VLOOKUP($C$1&amp;"_"&amp;$A33,'FY24 BB CIP'!$A$2:$K$163,11,0),0)</f>
        <v>0</v>
      </c>
      <c r="H33" s="54">
        <v>0</v>
      </c>
      <c r="I33" s="54">
        <v>0</v>
      </c>
      <c r="J33" s="54">
        <v>0</v>
      </c>
      <c r="K33" s="78">
        <f t="shared" si="0"/>
        <v>0</v>
      </c>
      <c r="L33" s="97" t="str">
        <f t="shared" si="1"/>
        <v>OK</v>
      </c>
      <c r="M33" s="119" t="str">
        <f t="shared" si="2"/>
        <v>No Asset ID is required at this time</v>
      </c>
    </row>
    <row r="34" spans="1:13" ht="26.4" customHeight="1" x14ac:dyDescent="0.25">
      <c r="A34" s="6" t="str">
        <f>IF(A33&gt;='FY24 BB CIP'!$L$2,"",A33+1)</f>
        <v/>
      </c>
      <c r="B34" s="6" t="str">
        <f>IFERROR(VLOOKUP($C$1&amp;"_"&amp;$A34,'FY24 BB CIP'!$A$2:$E$163,5,0),"")</f>
        <v/>
      </c>
      <c r="C34" s="6" t="str">
        <f>IFERROR(VLOOKUP($C$1&amp;"_"&amp;$A34,'FY24 BB CIP'!$A$2:$F$163,6,0),"")</f>
        <v/>
      </c>
      <c r="D34" s="69" t="str">
        <f>IFERROR(VLOOKUP(B34,'FY24 BB CIP'!$E$2:$G$163,3,FALSE),"")</f>
        <v/>
      </c>
      <c r="E34" s="69" t="str">
        <f>IFERROR(VLOOKUP(B34,'FY24 BB CIP'!E25:H187,4,FALSE),"")</f>
        <v/>
      </c>
      <c r="F34" s="89"/>
      <c r="G34" s="93">
        <f>IFERROR(VLOOKUP($C$1&amp;"_"&amp;$A34,'FY24 BB CIP'!$A$2:$K$163,11,0),0)</f>
        <v>0</v>
      </c>
      <c r="H34" s="54">
        <v>0</v>
      </c>
      <c r="I34" s="54">
        <v>0</v>
      </c>
      <c r="J34" s="54">
        <v>0</v>
      </c>
      <c r="K34" s="78">
        <f t="shared" si="0"/>
        <v>0</v>
      </c>
      <c r="L34" s="97" t="str">
        <f t="shared" si="1"/>
        <v>OK</v>
      </c>
      <c r="M34" s="119" t="str">
        <f t="shared" si="2"/>
        <v>No Asset ID is required at this time</v>
      </c>
    </row>
    <row r="35" spans="1:13" ht="26.4" customHeight="1" x14ac:dyDescent="0.25">
      <c r="A35" s="6" t="str">
        <f>IF(A34&gt;='FY24 BB CIP'!$L$2,"",A34+1)</f>
        <v/>
      </c>
      <c r="B35" s="6" t="str">
        <f>IFERROR(VLOOKUP($C$1&amp;"_"&amp;$A35,'FY24 BB CIP'!$A$2:$E$163,5,0),"")</f>
        <v/>
      </c>
      <c r="C35" s="6" t="str">
        <f>IFERROR(VLOOKUP($C$1&amp;"_"&amp;$A35,'FY24 BB CIP'!$A$2:$F$163,6,0),"")</f>
        <v/>
      </c>
      <c r="D35" s="69" t="str">
        <f>IFERROR(VLOOKUP(B35,'FY24 BB CIP'!$E$2:$G$163,3,FALSE),"")</f>
        <v/>
      </c>
      <c r="E35" s="69" t="str">
        <f>IFERROR(VLOOKUP(B35,'FY24 BB CIP'!E26:H188,4,FALSE),"")</f>
        <v/>
      </c>
      <c r="F35" s="89"/>
      <c r="G35" s="93">
        <f>IFERROR(VLOOKUP($C$1&amp;"_"&amp;$A35,'FY24 BB CIP'!$A$2:$K$163,11,0),0)</f>
        <v>0</v>
      </c>
      <c r="H35" s="54">
        <v>0</v>
      </c>
      <c r="I35" s="54">
        <v>0</v>
      </c>
      <c r="J35" s="54">
        <v>0</v>
      </c>
      <c r="K35" s="78">
        <f t="shared" si="0"/>
        <v>0</v>
      </c>
      <c r="L35" s="97" t="str">
        <f t="shared" si="1"/>
        <v>OK</v>
      </c>
      <c r="M35" s="119" t="str">
        <f t="shared" si="2"/>
        <v>No Asset ID is required at this time</v>
      </c>
    </row>
    <row r="36" spans="1:13" ht="26.4" customHeight="1" x14ac:dyDescent="0.25">
      <c r="A36" s="6" t="str">
        <f>IF(A35&gt;='FY24 BB CIP'!$L$2,"",A35+1)</f>
        <v/>
      </c>
      <c r="B36" s="6" t="str">
        <f>IFERROR(VLOOKUP($C$1&amp;"_"&amp;$A36,'FY24 BB CIP'!$A$2:$E$163,5,0),"")</f>
        <v/>
      </c>
      <c r="C36" s="6" t="str">
        <f>IFERROR(VLOOKUP($C$1&amp;"_"&amp;$A36,'FY24 BB CIP'!$A$2:$F$163,6,0),"")</f>
        <v/>
      </c>
      <c r="D36" s="69" t="str">
        <f>IFERROR(VLOOKUP(B36,'FY24 BB CIP'!$E$2:$G$163,3,FALSE),"")</f>
        <v/>
      </c>
      <c r="E36" s="69" t="str">
        <f>IFERROR(VLOOKUP(B36,'FY24 BB CIP'!E27:H189,4,FALSE),"")</f>
        <v/>
      </c>
      <c r="F36" s="89"/>
      <c r="G36" s="93">
        <f>IFERROR(VLOOKUP($C$1&amp;"_"&amp;$A36,'FY24 BB CIP'!$A$2:$K$163,11,0),0)</f>
        <v>0</v>
      </c>
      <c r="H36" s="54">
        <v>0</v>
      </c>
      <c r="I36" s="54">
        <v>0</v>
      </c>
      <c r="J36" s="54">
        <v>0</v>
      </c>
      <c r="K36" s="78">
        <f t="shared" si="0"/>
        <v>0</v>
      </c>
      <c r="L36" s="97" t="str">
        <f t="shared" si="1"/>
        <v>OK</v>
      </c>
      <c r="M36" s="119" t="str">
        <f t="shared" si="2"/>
        <v>No Asset ID is required at this time</v>
      </c>
    </row>
    <row r="37" spans="1:13" ht="26.4" customHeight="1" x14ac:dyDescent="0.25">
      <c r="A37" s="6" t="str">
        <f>IF(A36&gt;='FY24 BB CIP'!$L$2,"",A36+1)</f>
        <v/>
      </c>
      <c r="B37" s="6" t="str">
        <f>IFERROR(VLOOKUP($C$1&amp;"_"&amp;$A37,'FY24 BB CIP'!$A$2:$E$163,5,0),"")</f>
        <v/>
      </c>
      <c r="C37" s="6" t="str">
        <f>IFERROR(VLOOKUP($C$1&amp;"_"&amp;$A37,'FY24 BB CIP'!$A$2:$F$163,6,0),"")</f>
        <v/>
      </c>
      <c r="D37" s="69" t="str">
        <f>IFERROR(VLOOKUP(B37,'FY24 BB CIP'!$E$2:$G$163,3,FALSE),"")</f>
        <v/>
      </c>
      <c r="E37" s="69" t="str">
        <f>IFERROR(VLOOKUP(B37,'FY24 BB CIP'!E28:H190,4,FALSE),"")</f>
        <v/>
      </c>
      <c r="F37" s="89"/>
      <c r="G37" s="93">
        <f>IFERROR(VLOOKUP($C$1&amp;"_"&amp;$A37,'FY24 BB CIP'!$A$2:$K$163,11,0),0)</f>
        <v>0</v>
      </c>
      <c r="H37" s="54">
        <v>0</v>
      </c>
      <c r="I37" s="54">
        <v>0</v>
      </c>
      <c r="J37" s="54">
        <v>0</v>
      </c>
      <c r="K37" s="78">
        <f t="shared" si="0"/>
        <v>0</v>
      </c>
      <c r="L37" s="97" t="str">
        <f t="shared" si="1"/>
        <v>OK</v>
      </c>
      <c r="M37" s="119" t="str">
        <f t="shared" si="2"/>
        <v>No Asset ID is required at this time</v>
      </c>
    </row>
    <row r="38" spans="1:13" ht="26.4" customHeight="1" x14ac:dyDescent="0.25">
      <c r="A38" s="6" t="str">
        <f>IF(A37&gt;='FY24 BB CIP'!$L$2,"",A37+1)</f>
        <v/>
      </c>
      <c r="B38" s="6" t="str">
        <f>IFERROR(VLOOKUP($C$1&amp;"_"&amp;$A38,'FY24 BB CIP'!$A$2:$E$163,5,0),"")</f>
        <v/>
      </c>
      <c r="C38" s="6" t="str">
        <f>IFERROR(VLOOKUP($C$1&amp;"_"&amp;$A38,'FY24 BB CIP'!$A$2:$F$163,6,0),"")</f>
        <v/>
      </c>
      <c r="D38" s="69" t="str">
        <f>IFERROR(VLOOKUP(B38,'FY24 BB CIP'!$E$2:$G$163,3,FALSE),"")</f>
        <v/>
      </c>
      <c r="E38" s="69" t="str">
        <f>IFERROR(VLOOKUP(B38,'FY24 BB CIP'!E29:H191,4,FALSE),"")</f>
        <v/>
      </c>
      <c r="F38" s="89"/>
      <c r="G38" s="93">
        <f>IFERROR(VLOOKUP($C$1&amp;"_"&amp;$A38,'FY24 BB CIP'!$A$2:$K$163,11,0),0)</f>
        <v>0</v>
      </c>
      <c r="H38" s="54">
        <v>0</v>
      </c>
      <c r="I38" s="54">
        <v>0</v>
      </c>
      <c r="J38" s="54">
        <v>0</v>
      </c>
      <c r="K38" s="78">
        <f t="shared" si="0"/>
        <v>0</v>
      </c>
      <c r="L38" s="97" t="str">
        <f t="shared" si="1"/>
        <v>OK</v>
      </c>
      <c r="M38" s="119" t="str">
        <f t="shared" si="2"/>
        <v>No Asset ID is required at this time</v>
      </c>
    </row>
    <row r="39" spans="1:13" ht="26.4" customHeight="1" x14ac:dyDescent="0.25">
      <c r="A39" s="6" t="str">
        <f>IF(A38&gt;='FY24 BB CIP'!$L$2,"",A38+1)</f>
        <v/>
      </c>
      <c r="B39" s="6" t="str">
        <f>IFERROR(VLOOKUP($C$1&amp;"_"&amp;$A39,'FY24 BB CIP'!$A$2:$E$163,5,0),"")</f>
        <v/>
      </c>
      <c r="C39" s="6" t="str">
        <f>IFERROR(VLOOKUP($C$1&amp;"_"&amp;$A39,'FY24 BB CIP'!$A$2:$F$163,6,0),"")</f>
        <v/>
      </c>
      <c r="D39" s="69" t="str">
        <f>IFERROR(VLOOKUP(B39,'FY24 BB CIP'!$E$2:$G$163,3,FALSE),"")</f>
        <v/>
      </c>
      <c r="E39" s="69" t="str">
        <f>IFERROR(VLOOKUP(B39,'FY24 BB CIP'!E30:H192,4,FALSE),"")</f>
        <v/>
      </c>
      <c r="F39" s="89"/>
      <c r="G39" s="93">
        <f>IFERROR(VLOOKUP($C$1&amp;"_"&amp;$A39,'FY24 BB CIP'!$A$2:$K$163,11,0),0)</f>
        <v>0</v>
      </c>
      <c r="H39" s="54">
        <v>0</v>
      </c>
      <c r="I39" s="54">
        <v>0</v>
      </c>
      <c r="J39" s="54">
        <v>0</v>
      </c>
      <c r="K39" s="78">
        <f t="shared" si="0"/>
        <v>0</v>
      </c>
      <c r="L39" s="97" t="str">
        <f t="shared" si="1"/>
        <v>OK</v>
      </c>
      <c r="M39" s="119" t="str">
        <f t="shared" si="2"/>
        <v>No Asset ID is required at this time</v>
      </c>
    </row>
    <row r="40" spans="1:13" ht="26.4" customHeight="1" x14ac:dyDescent="0.25">
      <c r="A40" s="6" t="str">
        <f>IF(A39&gt;='FY24 BB CIP'!$L$2,"",A39+1)</f>
        <v/>
      </c>
      <c r="B40" s="6" t="str">
        <f>IFERROR(VLOOKUP($C$1&amp;"_"&amp;$A40,'FY24 BB CIP'!$A$2:$E$163,5,0),"")</f>
        <v/>
      </c>
      <c r="C40" s="6" t="str">
        <f>IFERROR(VLOOKUP($C$1&amp;"_"&amp;$A40,'FY24 BB CIP'!$A$2:$F$163,6,0),"")</f>
        <v/>
      </c>
      <c r="D40" s="69" t="str">
        <f>IFERROR(VLOOKUP(B40,'FY24 BB CIP'!$E$2:$G$163,3,FALSE),"")</f>
        <v/>
      </c>
      <c r="E40" s="69" t="str">
        <f>IFERROR(VLOOKUP(B40,'FY24 BB CIP'!E31:H193,4,FALSE),"")</f>
        <v/>
      </c>
      <c r="F40" s="89"/>
      <c r="G40" s="93">
        <f>IFERROR(VLOOKUP($C$1&amp;"_"&amp;$A40,'FY24 BB CIP'!$A$2:$K$163,11,0),0)</f>
        <v>0</v>
      </c>
      <c r="H40" s="54">
        <v>0</v>
      </c>
      <c r="I40" s="54">
        <v>0</v>
      </c>
      <c r="J40" s="54">
        <v>0</v>
      </c>
      <c r="K40" s="78">
        <f t="shared" si="0"/>
        <v>0</v>
      </c>
      <c r="L40" s="97" t="str">
        <f t="shared" si="1"/>
        <v>OK</v>
      </c>
      <c r="M40" s="119" t="str">
        <f t="shared" si="2"/>
        <v>No Asset ID is required at this time</v>
      </c>
    </row>
    <row r="41" spans="1:13" ht="26.4" customHeight="1" x14ac:dyDescent="0.25">
      <c r="A41" s="6" t="str">
        <f>IF(A40&gt;='FY24 BB CIP'!$L$2,"",A40+1)</f>
        <v/>
      </c>
      <c r="B41" s="6" t="str">
        <f>IFERROR(VLOOKUP($C$1&amp;"_"&amp;$A41,'FY24 BB CIP'!$A$2:$E$163,5,0),"")</f>
        <v/>
      </c>
      <c r="C41" s="6" t="str">
        <f>IFERROR(VLOOKUP($C$1&amp;"_"&amp;$A41,'FY24 BB CIP'!$A$2:$F$163,6,0),"")</f>
        <v/>
      </c>
      <c r="D41" s="69" t="str">
        <f>IFERROR(VLOOKUP(B41,'FY24 BB CIP'!$E$2:$G$163,3,FALSE),"")</f>
        <v/>
      </c>
      <c r="E41" s="69" t="str">
        <f>IFERROR(VLOOKUP(B41,'FY24 BB CIP'!E32:H194,4,FALSE),"")</f>
        <v/>
      </c>
      <c r="F41" s="89"/>
      <c r="G41" s="93">
        <f>IFERROR(VLOOKUP($C$1&amp;"_"&amp;$A41,'FY24 BB CIP'!$A$2:$K$163,11,0),0)</f>
        <v>0</v>
      </c>
      <c r="H41" s="54">
        <v>0</v>
      </c>
      <c r="I41" s="54">
        <v>0</v>
      </c>
      <c r="J41" s="54">
        <v>0</v>
      </c>
      <c r="K41" s="78">
        <f t="shared" si="0"/>
        <v>0</v>
      </c>
      <c r="L41" s="97" t="str">
        <f t="shared" si="1"/>
        <v>OK</v>
      </c>
      <c r="M41" s="119" t="str">
        <f t="shared" si="2"/>
        <v>No Asset ID is required at this time</v>
      </c>
    </row>
    <row r="42" spans="1:13" ht="26.4" customHeight="1" x14ac:dyDescent="0.25">
      <c r="A42" s="6" t="str">
        <f>IF(A41&gt;='FY24 BB CIP'!$L$2,"",A41+1)</f>
        <v/>
      </c>
      <c r="B42" s="6" t="str">
        <f>IFERROR(VLOOKUP($C$1&amp;"_"&amp;$A42,'FY24 BB CIP'!$A$2:$E$163,5,0),"")</f>
        <v/>
      </c>
      <c r="C42" s="6" t="str">
        <f>IFERROR(VLOOKUP($C$1&amp;"_"&amp;$A42,'FY24 BB CIP'!$A$2:$F$163,6,0),"")</f>
        <v/>
      </c>
      <c r="D42" s="69" t="str">
        <f>IFERROR(VLOOKUP(B42,'FY24 BB CIP'!$E$2:$G$163,3,FALSE),"")</f>
        <v/>
      </c>
      <c r="E42" s="69" t="str">
        <f>IFERROR(VLOOKUP(B42,'FY24 BB CIP'!E33:H195,4,FALSE),"")</f>
        <v/>
      </c>
      <c r="F42" s="89"/>
      <c r="G42" s="93">
        <f>IFERROR(VLOOKUP($C$1&amp;"_"&amp;$A42,'FY24 BB CIP'!$A$2:$K$163,11,0),0)</f>
        <v>0</v>
      </c>
      <c r="H42" s="54">
        <v>0</v>
      </c>
      <c r="I42" s="54">
        <v>0</v>
      </c>
      <c r="J42" s="54">
        <v>0</v>
      </c>
      <c r="K42" s="78">
        <f t="shared" si="0"/>
        <v>0</v>
      </c>
      <c r="L42" s="97" t="str">
        <f t="shared" si="1"/>
        <v>OK</v>
      </c>
      <c r="M42" s="119" t="str">
        <f t="shared" si="2"/>
        <v>No Asset ID is required at this time</v>
      </c>
    </row>
    <row r="43" spans="1:13" ht="24" customHeight="1" x14ac:dyDescent="0.25">
      <c r="A43" s="6">
        <v>34</v>
      </c>
      <c r="B43" s="30" t="s">
        <v>94</v>
      </c>
      <c r="C43" s="36"/>
      <c r="D43" s="70"/>
      <c r="E43" s="69"/>
      <c r="F43" s="91"/>
      <c r="G43" s="92">
        <f>SUM(G10:G42)</f>
        <v>0</v>
      </c>
      <c r="H43" s="71">
        <f t="shared" ref="H43:J43" si="3">SUM(H10:H42)</f>
        <v>0</v>
      </c>
      <c r="I43" s="71">
        <f t="shared" si="3"/>
        <v>0</v>
      </c>
      <c r="J43" s="71">
        <f t="shared" si="3"/>
        <v>0</v>
      </c>
      <c r="K43" s="102">
        <f t="shared" si="0"/>
        <v>0</v>
      </c>
      <c r="L43" s="98"/>
      <c r="M43" s="30"/>
    </row>
    <row r="46" spans="1:13" x14ac:dyDescent="0.25">
      <c r="B46" s="37" t="s">
        <v>100</v>
      </c>
      <c r="C46" s="52" t="s">
        <v>98</v>
      </c>
      <c r="G46" s="72"/>
    </row>
    <row r="47" spans="1:13" x14ac:dyDescent="0.25">
      <c r="D47" s="4"/>
      <c r="E47" s="4"/>
      <c r="H47" s="33"/>
    </row>
    <row r="48" spans="1:13" x14ac:dyDescent="0.25">
      <c r="B48" s="3" t="s">
        <v>4</v>
      </c>
    </row>
    <row r="49" spans="2:2" x14ac:dyDescent="0.25">
      <c r="B49" s="3" t="s">
        <v>19</v>
      </c>
    </row>
  </sheetData>
  <sheetProtection algorithmName="SHA-512" hashValue="9LD8fordCB2RB8aseOOX/XBvN2AxtQyuNLu+eKS5V6BHaf8ejO7w66OwcXHbOoMtpY7KbpYMMy8iDiwMoW0JBA==" saltValue="NtgGrHFJ08uP0HnM3gpM5w==" spinCount="100000" sheet="1" objects="1" scenarios="1"/>
  <protectedRanges>
    <protectedRange sqref="G47:H47 C46" name="Range2_1_1"/>
    <protectedRange sqref="G47:H47 C46" name="Range4_1"/>
  </protectedRanges>
  <mergeCells count="2">
    <mergeCell ref="I2:J2"/>
    <mergeCell ref="I3:J3"/>
  </mergeCells>
  <conditionalFormatting sqref="D10:D42">
    <cfRule type="containsText" dxfId="10" priority="14" operator="containsText" text="PLEASE PROVIDE">
      <formula>NOT(ISERROR(SEARCH("PLEASE PROVIDE",D10)))</formula>
    </cfRule>
  </conditionalFormatting>
  <conditionalFormatting sqref="E10:E43">
    <cfRule type="containsText" dxfId="9" priority="6" operator="containsText" text="PLEASE PROVIDE">
      <formula>NOT(ISERROR(SEARCH("PLEASE PROVIDE",E10)))</formula>
    </cfRule>
  </conditionalFormatting>
  <conditionalFormatting sqref="L10:M42">
    <cfRule type="containsText" dxfId="8" priority="2" operator="containsText" text="The In-Service Go Live Date is Required in Column F">
      <formula>NOT(ISERROR(SEARCH("The In-Service Go Live Date is Required in Column F",L10)))</formula>
    </cfRule>
    <cfRule type="containsText" dxfId="7" priority="3" operator="containsText" text="OK">
      <formula>NOT(ISERROR(SEARCH("OK",L10)))</formula>
    </cfRule>
  </conditionalFormatting>
  <conditionalFormatting sqref="M10:M42">
    <cfRule type="containsText" dxfId="6" priority="1" operator="containsText" text="No Asset ID is required at this time">
      <formula>NOT(ISERROR(SEARCH("No Asset ID is required at this time",M10)))</formula>
    </cfRule>
    <cfRule type="containsText" dxfId="5" priority="4" operator="containsText" text="Provide the AM Asset ID that was created from Capitalizing CIP">
      <formula>NOT(ISERROR(SEARCH("Provide the AM Asset ID that was created from Capitalizing CIP",M10)))</formula>
    </cfRule>
  </conditionalFormatting>
  <dataValidations count="1">
    <dataValidation type="list" allowBlank="1" showInputMessage="1" showErrorMessage="1" sqref="C1" xr:uid="{C381F734-D86E-4539-8940-8AEAB7257BCF}">
      <formula1>BUs</formula1>
    </dataValidation>
  </dataValidations>
  <hyperlinks>
    <hyperlink ref="C46" r:id="rId1" display="VISION.CAFR@vermont.gov" xr:uid="{2FF2B7FE-79D9-4242-9410-64FCAD400514}"/>
  </hyperlinks>
  <pageMargins left="0.7" right="0.7" top="0.75" bottom="0.75" header="0.3" footer="0.3"/>
  <pageSetup orientation="portrait" r:id="rId2"/>
  <ignoredErrors>
    <ignoredError sqref="D11:F13 B11:C42 B10 A11:A42 D14:F42 G43 C10:E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1362-1056-4C71-969E-6005DCE0F300}">
  <dimension ref="A1:N191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ColWidth="9.109375" defaultRowHeight="13.2" x14ac:dyDescent="0.25"/>
  <cols>
    <col min="1" max="1" width="4.44140625" style="4" bestFit="1" customWidth="1"/>
    <col min="2" max="2" width="42.21875" style="4" customWidth="1"/>
    <col min="3" max="3" width="27.109375" style="4" bestFit="1" customWidth="1"/>
    <col min="4" max="4" width="10.33203125" style="4" customWidth="1"/>
    <col min="5" max="5" width="16.44140625" style="4" customWidth="1"/>
    <col min="6" max="6" width="16.6640625" style="4" customWidth="1"/>
    <col min="7" max="8" width="18.5546875" style="4" customWidth="1"/>
    <col min="9" max="9" width="18" style="4" customWidth="1"/>
    <col min="10" max="10" width="20.6640625" style="4" customWidth="1"/>
    <col min="11" max="11" width="16.6640625" style="4" customWidth="1"/>
    <col min="12" max="12" width="25.44140625" style="4" bestFit="1" customWidth="1"/>
    <col min="13" max="13" width="53.44140625" style="125" bestFit="1" customWidth="1"/>
    <col min="14" max="14" width="23.6640625" style="4" customWidth="1"/>
    <col min="15" max="16384" width="9.109375" style="4"/>
  </cols>
  <sheetData>
    <row r="1" spans="1:14" ht="31.2" customHeight="1" x14ac:dyDescent="0.25">
      <c r="B1" s="3"/>
      <c r="F1" s="1" t="s">
        <v>1</v>
      </c>
      <c r="G1" s="40"/>
      <c r="H1" s="40"/>
      <c r="I1" s="2"/>
      <c r="J1" s="3"/>
      <c r="K1" s="39"/>
      <c r="L1" s="39"/>
      <c r="M1" s="38"/>
      <c r="N1" s="40"/>
    </row>
    <row r="2" spans="1:14" ht="13.95" customHeight="1" x14ac:dyDescent="0.25">
      <c r="B2" s="3" t="s">
        <v>350</v>
      </c>
      <c r="F2" s="1" t="s">
        <v>18</v>
      </c>
      <c r="G2" s="40"/>
      <c r="H2" s="40"/>
      <c r="I2" s="2"/>
      <c r="J2" s="42" t="s">
        <v>102</v>
      </c>
      <c r="K2" s="105" t="s">
        <v>37</v>
      </c>
      <c r="L2" s="106"/>
      <c r="M2" s="107"/>
      <c r="N2" s="40"/>
    </row>
    <row r="3" spans="1:14" ht="13.8" x14ac:dyDescent="0.25">
      <c r="F3" s="5">
        <v>45473</v>
      </c>
      <c r="G3" s="40"/>
      <c r="H3" s="40"/>
      <c r="I3" s="2"/>
      <c r="J3" s="43"/>
      <c r="K3" s="39"/>
      <c r="L3" s="39"/>
      <c r="M3" s="107"/>
      <c r="N3" s="41"/>
    </row>
    <row r="4" spans="1:14" ht="15" x14ac:dyDescent="0.25">
      <c r="F4" s="39"/>
      <c r="J4" s="44" t="s">
        <v>103</v>
      </c>
      <c r="K4" s="136" t="str">
        <f>IFERROR(VLOOKUP(K2,dropdown!A$3:B$68,2,FALSE),"")</f>
        <v>Forests, Parks &amp; Recreation</v>
      </c>
      <c r="L4" s="136"/>
      <c r="M4" s="108"/>
    </row>
    <row r="5" spans="1:14" x14ac:dyDescent="0.25">
      <c r="J5" s="3"/>
      <c r="K5" s="109"/>
      <c r="L5" s="109"/>
      <c r="M5" s="110"/>
      <c r="N5" s="29"/>
    </row>
    <row r="6" spans="1:14" ht="52.8" x14ac:dyDescent="0.25">
      <c r="A6" s="6" t="s">
        <v>0</v>
      </c>
      <c r="B6" s="35" t="s">
        <v>158</v>
      </c>
      <c r="C6" s="35" t="s">
        <v>346</v>
      </c>
      <c r="D6" s="111" t="s">
        <v>21</v>
      </c>
      <c r="E6" s="112" t="s">
        <v>391</v>
      </c>
      <c r="F6" s="112" t="s">
        <v>393</v>
      </c>
      <c r="G6" s="113" t="s">
        <v>368</v>
      </c>
      <c r="H6" s="114" t="s">
        <v>381</v>
      </c>
      <c r="I6" s="112" t="s">
        <v>394</v>
      </c>
      <c r="J6" s="112" t="s">
        <v>349</v>
      </c>
      <c r="K6" s="133" t="s">
        <v>101</v>
      </c>
      <c r="L6" s="114" t="s">
        <v>370</v>
      </c>
      <c r="M6" s="112" t="s">
        <v>155</v>
      </c>
    </row>
    <row r="7" spans="1:14" ht="17.399999999999999" customHeight="1" x14ac:dyDescent="0.25">
      <c r="A7" s="65" t="s">
        <v>2</v>
      </c>
      <c r="B7" s="65" t="s">
        <v>24</v>
      </c>
      <c r="C7" s="64"/>
      <c r="D7" s="115">
        <v>43983</v>
      </c>
      <c r="E7" s="84">
        <v>0</v>
      </c>
      <c r="F7" s="83">
        <v>45061</v>
      </c>
      <c r="G7" s="78">
        <v>24524</v>
      </c>
      <c r="H7" s="85"/>
      <c r="I7" s="84">
        <v>130216</v>
      </c>
      <c r="J7" s="84">
        <v>154740</v>
      </c>
      <c r="K7" s="78">
        <f>G7+H7+I7-J7</f>
        <v>0</v>
      </c>
      <c r="L7" s="101" t="str">
        <f>IF(AND(J7&gt;0,F7=""),"The In-Service Go Live Date is Required in Column F","OK")</f>
        <v>OK</v>
      </c>
      <c r="M7" s="126" t="s">
        <v>177</v>
      </c>
    </row>
    <row r="8" spans="1:14" ht="15.6" customHeight="1" x14ac:dyDescent="0.25">
      <c r="A8" s="65" t="s">
        <v>3</v>
      </c>
      <c r="B8" s="116" t="s">
        <v>20</v>
      </c>
      <c r="C8" s="117"/>
      <c r="D8" s="115">
        <v>44044</v>
      </c>
      <c r="E8" s="83">
        <v>45504</v>
      </c>
      <c r="F8" s="83">
        <v>45504</v>
      </c>
      <c r="G8" s="78">
        <v>75000</v>
      </c>
      <c r="H8" s="118"/>
      <c r="I8" s="87">
        <v>25000</v>
      </c>
      <c r="J8" s="84">
        <v>0</v>
      </c>
      <c r="K8" s="78">
        <f>G8+H8+I8-J8</f>
        <v>100000</v>
      </c>
      <c r="L8" s="101" t="str">
        <f>IF(AND(J8&gt;0,F8=""),"The In-Service Go Live Date is Required in Column F","OK")</f>
        <v>OK</v>
      </c>
      <c r="M8" s="99" t="str">
        <f>IF(OR(F8="",J8=0),"No Asset ID is required at this time","Provide the AM Asset ID that was created from Capitalizing CIP")</f>
        <v>No Asset ID is required at this time</v>
      </c>
    </row>
    <row r="9" spans="1:14" ht="13.95" customHeight="1" x14ac:dyDescent="0.25">
      <c r="A9" s="6"/>
      <c r="B9" s="6"/>
      <c r="C9" s="35"/>
      <c r="D9" s="35"/>
      <c r="E9" s="89"/>
      <c r="F9" s="89"/>
      <c r="G9" s="130"/>
      <c r="H9" s="35"/>
      <c r="I9" s="6"/>
      <c r="J9" s="6"/>
      <c r="K9" s="78"/>
      <c r="L9" s="120"/>
      <c r="M9" s="121"/>
    </row>
    <row r="10" spans="1:14" ht="26.4" customHeight="1" x14ac:dyDescent="0.25">
      <c r="A10" s="6">
        <v>1</v>
      </c>
      <c r="B10" s="6" t="str">
        <f>IFERROR(VLOOKUP($K$2&amp;"_"&amp;$A10,'FY24 BB CIP'!$A$2:$E$163,5,0),"")</f>
        <v>Allis TB rebuild</v>
      </c>
      <c r="C10" s="6" t="str">
        <f>IFERROR(VLOOKUP($K$2&amp;"_"&amp;$A10,'FY24 BB CIP'!$A$2:$F$163,6,0),"")</f>
        <v>1005-16-2</v>
      </c>
      <c r="D10" s="69">
        <f>IFERROR(VLOOKUP(B10,'FY24 BB CIP'!$E$2:$G$163,3,FALSE),"")</f>
        <v>42326</v>
      </c>
      <c r="E10" s="69">
        <f>IFERROR(VLOOKUP(B10,'FY24 BB CIP'!E2:H163,4,FALSE),"")</f>
        <v>45992</v>
      </c>
      <c r="F10" s="90"/>
      <c r="G10" s="93">
        <f>IFERROR(VLOOKUP($K$2&amp;"_"&amp;$A10,'FY24 BB CIP'!$A$2:$K$163,9,0),"")</f>
        <v>29300.39</v>
      </c>
      <c r="H10" s="54"/>
      <c r="I10" s="127"/>
      <c r="J10" s="127"/>
      <c r="K10" s="78">
        <f t="shared" ref="K10:K73" si="0">G10+H10+I10-J10</f>
        <v>29300.39</v>
      </c>
      <c r="L10" s="97" t="str">
        <f>IF(AND(J10&gt;0,F10=""),"The In-Service Go Live Date is Required in Column F","OK")</f>
        <v>OK</v>
      </c>
      <c r="M10" s="119" t="str">
        <f>IF(AND(F10="",J10=0),"No Asset ID is required at this time","Provide the AM Asset ID that was created from Capitalizing CIP")</f>
        <v>No Asset ID is required at this time</v>
      </c>
    </row>
    <row r="11" spans="1:14" ht="26.4" customHeight="1" x14ac:dyDescent="0.25">
      <c r="A11" s="6">
        <f>IF(A10&gt;='FY24 BB CIP'!$L$4,"",A10+1)</f>
        <v>2</v>
      </c>
      <c r="B11" s="6" t="str">
        <f>IFERROR(VLOOKUP($K$2&amp;"_"&amp;$A11,'FY24 BB CIP'!$A$2:$E$163,5,0),"")</f>
        <v>Lowell Lake Revision</v>
      </c>
      <c r="C11" s="6" t="str">
        <f>IFERROR(VLOOKUP($K$2&amp;"_"&amp;$A11,'FY24 BB CIP'!$A$2:$F$163,6,0),"")</f>
        <v>1035-14-1</v>
      </c>
      <c r="D11" s="69">
        <f>IFERROR(VLOOKUP(B11,'FY24 BB CIP'!$E$2:$G$163,3,FALSE),"")</f>
        <v>42304</v>
      </c>
      <c r="E11" s="69">
        <f>IFERROR(VLOOKUP(B11,'FY24 BB CIP'!E3:H164,4,FALSE),"")</f>
        <v>45992</v>
      </c>
      <c r="F11" s="89"/>
      <c r="G11" s="93">
        <f>IFERROR(VLOOKUP($K$2&amp;"_"&amp;$A11,'FY24 BB CIP'!$A$2:$K$163,9,0),"")</f>
        <v>3952.95</v>
      </c>
      <c r="H11" s="54"/>
      <c r="I11" s="127"/>
      <c r="J11" s="127"/>
      <c r="K11" s="78">
        <f t="shared" si="0"/>
        <v>3952.95</v>
      </c>
      <c r="L11" s="97" t="str">
        <f t="shared" ref="L11:L74" si="1">IF(AND(J11&gt;0,F11=""),"The In-Service Go Live Date is Required in Column F","OK")</f>
        <v>OK</v>
      </c>
      <c r="M11" s="119" t="str">
        <f t="shared" ref="M11:M74" si="2">IF(AND(F11="",J11=0),"No Asset ID is required at this time","Provide the AM Asset ID that was created from Capitalizing CIP")</f>
        <v>No Asset ID is required at this time</v>
      </c>
    </row>
    <row r="12" spans="1:14" ht="26.4" customHeight="1" x14ac:dyDescent="0.25">
      <c r="A12" s="6">
        <f>IF(A11&gt;='FY24 BB CIP'!$L$4,"",A11+1)</f>
        <v>3</v>
      </c>
      <c r="B12" s="6" t="str">
        <f>IFERROR(VLOOKUP($K$2&amp;"_"&amp;$A12,'FY24 BB CIP'!$A$2:$E$163,5,0),"")</f>
        <v>Lowell Lake Revision</v>
      </c>
      <c r="C12" s="6" t="str">
        <f>IFERROR(VLOOKUP($K$2&amp;"_"&amp;$A12,'FY24 BB CIP'!$A$2:$F$163,6,0),"")</f>
        <v>1035-14-1</v>
      </c>
      <c r="D12" s="69">
        <f>IFERROR(VLOOKUP(B12,'FY24 BB CIP'!$E$2:$G$163,3,FALSE),"")</f>
        <v>42304</v>
      </c>
      <c r="E12" s="69">
        <f>IFERROR(VLOOKUP(B12,'FY24 BB CIP'!E4:H165,4,FALSE),"")</f>
        <v>45992</v>
      </c>
      <c r="F12" s="89"/>
      <c r="G12" s="93">
        <f>IFERROR(VLOOKUP($K$2&amp;"_"&amp;$A12,'FY24 BB CIP'!$A$2:$K$163,9,0),"")</f>
        <v>8226.75</v>
      </c>
      <c r="H12" s="54"/>
      <c r="I12" s="127"/>
      <c r="J12" s="127"/>
      <c r="K12" s="78">
        <f t="shared" si="0"/>
        <v>8226.75</v>
      </c>
      <c r="L12" s="97" t="str">
        <f t="shared" si="1"/>
        <v>OK</v>
      </c>
      <c r="M12" s="119" t="str">
        <f t="shared" si="2"/>
        <v>No Asset ID is required at this time</v>
      </c>
    </row>
    <row r="13" spans="1:14" ht="26.4" customHeight="1" x14ac:dyDescent="0.25">
      <c r="A13" s="6">
        <f>IF(A12&gt;='FY24 BB CIP'!$L$4,"",A12+1)</f>
        <v>4</v>
      </c>
      <c r="B13" s="6" t="str">
        <f>IFERROR(VLOOKUP($K$2&amp;"_"&amp;$A13,'FY24 BB CIP'!$A$2:$E$163,5,0),"")</f>
        <v>Lowell Lake Revision</v>
      </c>
      <c r="C13" s="6" t="str">
        <f>IFERROR(VLOOKUP($K$2&amp;"_"&amp;$A13,'FY24 BB CIP'!$A$2:$F$163,6,0),"")</f>
        <v>1035-14-1</v>
      </c>
      <c r="D13" s="69">
        <f>IFERROR(VLOOKUP(B13,'FY24 BB CIP'!$E$2:$G$163,3,FALSE),"")</f>
        <v>42304</v>
      </c>
      <c r="E13" s="69">
        <f>IFERROR(VLOOKUP(B13,'FY24 BB CIP'!E5:H166,4,FALSE),"")</f>
        <v>45992</v>
      </c>
      <c r="F13" s="89"/>
      <c r="G13" s="93">
        <f>IFERROR(VLOOKUP($K$2&amp;"_"&amp;$A13,'FY24 BB CIP'!$A$2:$K$163,9,0),"")</f>
        <v>490</v>
      </c>
      <c r="H13" s="54"/>
      <c r="I13" s="127"/>
      <c r="J13" s="127"/>
      <c r="K13" s="78">
        <f t="shared" si="0"/>
        <v>490</v>
      </c>
      <c r="L13" s="97" t="str">
        <f t="shared" si="1"/>
        <v>OK</v>
      </c>
      <c r="M13" s="119" t="str">
        <f t="shared" si="2"/>
        <v>No Asset ID is required at this time</v>
      </c>
    </row>
    <row r="14" spans="1:14" ht="26.4" customHeight="1" x14ac:dyDescent="0.25">
      <c r="A14" s="6">
        <f>IF(A13&gt;='FY24 BB CIP'!$L$4,"",A13+1)</f>
        <v>5</v>
      </c>
      <c r="B14" s="6" t="str">
        <f>IFERROR(VLOOKUP($K$2&amp;"_"&amp;$A14,'FY24 BB CIP'!$A$2:$E$163,5,0),"")</f>
        <v>Lowell Lake Revision</v>
      </c>
      <c r="C14" s="6" t="str">
        <f>IFERROR(VLOOKUP($K$2&amp;"_"&amp;$A14,'FY24 BB CIP'!$A$2:$F$163,6,0),"")</f>
        <v>1035-14-1</v>
      </c>
      <c r="D14" s="69">
        <f>IFERROR(VLOOKUP(B14,'FY24 BB CIP'!$E$2:$G$163,3,FALSE),"")</f>
        <v>42304</v>
      </c>
      <c r="E14" s="69">
        <f>IFERROR(VLOOKUP(B14,'FY24 BB CIP'!E6:H167,4,FALSE),"")</f>
        <v>45992</v>
      </c>
      <c r="F14" s="89"/>
      <c r="G14" s="93">
        <f>IFERROR(VLOOKUP($K$2&amp;"_"&amp;$A14,'FY24 BB CIP'!$A$2:$K$163,9,0),"")</f>
        <v>51882.58</v>
      </c>
      <c r="H14" s="54"/>
      <c r="I14" s="127"/>
      <c r="J14" s="127"/>
      <c r="K14" s="78">
        <f t="shared" si="0"/>
        <v>51882.58</v>
      </c>
      <c r="L14" s="97" t="str">
        <f t="shared" si="1"/>
        <v>OK</v>
      </c>
      <c r="M14" s="119" t="str">
        <f t="shared" si="2"/>
        <v>No Asset ID is required at this time</v>
      </c>
    </row>
    <row r="15" spans="1:14" ht="26.4" customHeight="1" x14ac:dyDescent="0.25">
      <c r="A15" s="6">
        <f>IF(A14&gt;='FY24 BB CIP'!$L$4,"",A14+1)</f>
        <v>6</v>
      </c>
      <c r="B15" s="6" t="str">
        <f>IFERROR(VLOOKUP($K$2&amp;"_"&amp;$A15,'FY24 BB CIP'!$A$2:$E$163,5,0),"")</f>
        <v>Lowell Lake Revision</v>
      </c>
      <c r="C15" s="6" t="str">
        <f>IFERROR(VLOOKUP($K$2&amp;"_"&amp;$A15,'FY24 BB CIP'!$A$2:$F$163,6,0),"")</f>
        <v>1035-14-1</v>
      </c>
      <c r="D15" s="69">
        <f>IFERROR(VLOOKUP(B15,'FY24 BB CIP'!$E$2:$G$163,3,FALSE),"")</f>
        <v>42304</v>
      </c>
      <c r="E15" s="69">
        <f>IFERROR(VLOOKUP(B15,'FY24 BB CIP'!E7:H168,4,FALSE),"")</f>
        <v>45992</v>
      </c>
      <c r="F15" s="89"/>
      <c r="G15" s="93">
        <f>IFERROR(VLOOKUP($K$2&amp;"_"&amp;$A15,'FY24 BB CIP'!$A$2:$K$163,9,0),"")</f>
        <v>10216.450000000001</v>
      </c>
      <c r="H15" s="54"/>
      <c r="I15" s="127"/>
      <c r="J15" s="127"/>
      <c r="K15" s="78">
        <f t="shared" si="0"/>
        <v>10216.450000000001</v>
      </c>
      <c r="L15" s="97" t="str">
        <f t="shared" si="1"/>
        <v>OK</v>
      </c>
      <c r="M15" s="119" t="str">
        <f t="shared" si="2"/>
        <v>No Asset ID is required at this time</v>
      </c>
    </row>
    <row r="16" spans="1:14" ht="26.4" customHeight="1" x14ac:dyDescent="0.25">
      <c r="A16" s="6">
        <f>IF(A15&gt;='FY24 BB CIP'!$L$4,"",A15+1)</f>
        <v>7</v>
      </c>
      <c r="B16" s="6" t="str">
        <f>IFERROR(VLOOKUP($K$2&amp;"_"&amp;$A16,'FY24 BB CIP'!$A$2:$E$163,5,0),"")</f>
        <v>Lowell Lake Revision</v>
      </c>
      <c r="C16" s="6" t="str">
        <f>IFERROR(VLOOKUP($K$2&amp;"_"&amp;$A16,'FY24 BB CIP'!$A$2:$F$163,6,0),"")</f>
        <v>1035-14-1</v>
      </c>
      <c r="D16" s="69">
        <f>IFERROR(VLOOKUP(B16,'FY24 BB CIP'!$E$2:$G$163,3,FALSE),"")</f>
        <v>42304</v>
      </c>
      <c r="E16" s="69">
        <f>IFERROR(VLOOKUP(B16,'FY24 BB CIP'!E8:H169,4,FALSE),"")</f>
        <v>45992</v>
      </c>
      <c r="F16" s="89"/>
      <c r="G16" s="93">
        <f>IFERROR(VLOOKUP($K$2&amp;"_"&amp;$A16,'FY24 BB CIP'!$A$2:$K$163,9,0),"")</f>
        <v>2292.42</v>
      </c>
      <c r="H16" s="54"/>
      <c r="I16" s="127"/>
      <c r="J16" s="127"/>
      <c r="K16" s="78">
        <f t="shared" si="0"/>
        <v>2292.42</v>
      </c>
      <c r="L16" s="97" t="str">
        <f t="shared" si="1"/>
        <v>OK</v>
      </c>
      <c r="M16" s="119" t="str">
        <f t="shared" si="2"/>
        <v>No Asset ID is required at this time</v>
      </c>
    </row>
    <row r="17" spans="1:13" ht="26.4" customHeight="1" x14ac:dyDescent="0.25">
      <c r="A17" s="6">
        <f>IF(A16&gt;='FY24 BB CIP'!$L$4,"",A16+1)</f>
        <v>8</v>
      </c>
      <c r="B17" s="6" t="str">
        <f>IFERROR(VLOOKUP($K$2&amp;"_"&amp;$A17,'FY24 BB CIP'!$A$2:$E$163,5,0),"")</f>
        <v>Lowell Lake Revision</v>
      </c>
      <c r="C17" s="6" t="str">
        <f>IFERROR(VLOOKUP($K$2&amp;"_"&amp;$A17,'FY24 BB CIP'!$A$2:$F$163,6,0),"")</f>
        <v>1035-RI22-1</v>
      </c>
      <c r="D17" s="69">
        <f>IFERROR(VLOOKUP(B17,'FY24 BB CIP'!$E$2:$G$163,3,FALSE),"")</f>
        <v>42304</v>
      </c>
      <c r="E17" s="69">
        <f>IFERROR(VLOOKUP(B17,'FY24 BB CIP'!E9:H170,4,FALSE),"")</f>
        <v>45992</v>
      </c>
      <c r="F17" s="89"/>
      <c r="G17" s="93">
        <f>IFERROR(VLOOKUP($K$2&amp;"_"&amp;$A17,'FY24 BB CIP'!$A$2:$K$163,9,0),"")</f>
        <v>4008.35</v>
      </c>
      <c r="H17" s="54"/>
      <c r="I17" s="127"/>
      <c r="J17" s="127"/>
      <c r="K17" s="78">
        <f t="shared" si="0"/>
        <v>4008.35</v>
      </c>
      <c r="L17" s="97" t="str">
        <f t="shared" si="1"/>
        <v>OK</v>
      </c>
      <c r="M17" s="119" t="str">
        <f t="shared" si="2"/>
        <v>No Asset ID is required at this time</v>
      </c>
    </row>
    <row r="18" spans="1:13" ht="26.4" customHeight="1" x14ac:dyDescent="0.25">
      <c r="A18" s="6">
        <f>IF(A17&gt;='FY24 BB CIP'!$L$4,"",A17+1)</f>
        <v>9</v>
      </c>
      <c r="B18" s="6" t="str">
        <f>IFERROR(VLOOKUP($K$2&amp;"_"&amp;$A18,'FY24 BB CIP'!$A$2:$E$163,5,0),"")</f>
        <v>Dishwashing Station</v>
      </c>
      <c r="C18" s="6" t="str">
        <f>IFERROR(VLOOKUP($K$2&amp;"_"&amp;$A18,'FY24 BB CIP'!$A$2:$F$163,6,0),"")</f>
        <v>1050-15-1</v>
      </c>
      <c r="D18" s="69">
        <f>IFERROR(VLOOKUP(B18,'FY24 BB CIP'!$E$2:$G$163,3,FALSE),"")</f>
        <v>41984</v>
      </c>
      <c r="E18" s="69">
        <f>IFERROR(VLOOKUP(B18,'FY24 BB CIP'!E10:H171,4,FALSE),"")</f>
        <v>46012</v>
      </c>
      <c r="F18" s="89"/>
      <c r="G18" s="93">
        <f>IFERROR(VLOOKUP($K$2&amp;"_"&amp;$A18,'FY24 BB CIP'!$A$2:$K$163,9,0),"")</f>
        <v>16029.5</v>
      </c>
      <c r="H18" s="54"/>
      <c r="I18" s="127"/>
      <c r="J18" s="127"/>
      <c r="K18" s="78">
        <f t="shared" si="0"/>
        <v>16029.5</v>
      </c>
      <c r="L18" s="97" t="str">
        <f t="shared" si="1"/>
        <v>OK</v>
      </c>
      <c r="M18" s="119" t="str">
        <f t="shared" si="2"/>
        <v>No Asset ID is required at this time</v>
      </c>
    </row>
    <row r="19" spans="1:13" ht="26.4" customHeight="1" x14ac:dyDescent="0.25">
      <c r="A19" s="6">
        <f>IF(A18&gt;='FY24 BB CIP'!$L$4,"",A18+1)</f>
        <v>10</v>
      </c>
      <c r="B19" s="6" t="str">
        <f>IFERROR(VLOOKUP($K$2&amp;"_"&amp;$A19,'FY24 BB CIP'!$A$2:$E$163,5,0),"")</f>
        <v>Camp Plymouth Harwood Pavilion Renovation</v>
      </c>
      <c r="C19" s="6" t="str">
        <f>IFERROR(VLOOKUP($K$2&amp;"_"&amp;$A19,'FY24 BB CIP'!$A$2:$F$163,6,0),"")</f>
        <v>1010-18-1</v>
      </c>
      <c r="D19" s="69">
        <f>IFERROR(VLOOKUP(B19,'FY24 BB CIP'!$E$2:$G$163,3,FALSE),"")</f>
        <v>43055</v>
      </c>
      <c r="E19" s="69">
        <f>IFERROR(VLOOKUP(B19,'FY24 BB CIP'!E11:H172,4,FALSE),"")</f>
        <v>46022</v>
      </c>
      <c r="F19" s="89"/>
      <c r="G19" s="93">
        <f>IFERROR(VLOOKUP($K$2&amp;"_"&amp;$A19,'FY24 BB CIP'!$A$2:$K$163,9,0),"")</f>
        <v>13269.940000000002</v>
      </c>
      <c r="H19" s="54"/>
      <c r="I19" s="127"/>
      <c r="J19" s="127"/>
      <c r="K19" s="78">
        <f t="shared" si="0"/>
        <v>13269.940000000002</v>
      </c>
      <c r="L19" s="97" t="str">
        <f t="shared" si="1"/>
        <v>OK</v>
      </c>
      <c r="M19" s="119" t="str">
        <f t="shared" si="2"/>
        <v>No Asset ID is required at this time</v>
      </c>
    </row>
    <row r="20" spans="1:13" ht="26.4" customHeight="1" x14ac:dyDescent="0.25">
      <c r="A20" s="6">
        <f>IF(A19&gt;='FY24 BB CIP'!$L$4,"",A19+1)</f>
        <v>11</v>
      </c>
      <c r="B20" s="6" t="str">
        <f>IFERROR(VLOOKUP($K$2&amp;"_"&amp;$A20,'FY24 BB CIP'!$A$2:$E$163,5,0),"")</f>
        <v>Muckross Campus</v>
      </c>
      <c r="C20" s="6" t="str">
        <f>IFERROR(VLOOKUP($K$2&amp;"_"&amp;$A20,'FY24 BB CIP'!$A$2:$F$163,6,0),"")</f>
        <v>1048VPF</v>
      </c>
      <c r="D20" s="69">
        <f>IFERROR(VLOOKUP(B20,'FY24 BB CIP'!$E$2:$G$163,3,FALSE),"")</f>
        <v>42993</v>
      </c>
      <c r="E20" s="69">
        <f>IFERROR(VLOOKUP(B20,'FY24 BB CIP'!E12:H173,4,FALSE),"")</f>
        <v>46022</v>
      </c>
      <c r="F20" s="89"/>
      <c r="G20" s="93">
        <f>IFERROR(VLOOKUP($K$2&amp;"_"&amp;$A20,'FY24 BB CIP'!$A$2:$K$163,9,0),"")</f>
        <v>427002.02</v>
      </c>
      <c r="H20" s="54"/>
      <c r="I20" s="127"/>
      <c r="J20" s="127"/>
      <c r="K20" s="78">
        <f t="shared" si="0"/>
        <v>427002.02</v>
      </c>
      <c r="L20" s="97" t="str">
        <f t="shared" si="1"/>
        <v>OK</v>
      </c>
      <c r="M20" s="119" t="str">
        <f t="shared" si="2"/>
        <v>No Asset ID is required at this time</v>
      </c>
    </row>
    <row r="21" spans="1:13" ht="26.4" customHeight="1" x14ac:dyDescent="0.25">
      <c r="A21" s="6">
        <f>IF(A20&gt;='FY24 BB CIP'!$L$4,"",A20+1)</f>
        <v>12</v>
      </c>
      <c r="B21" s="6" t="str">
        <f>IFERROR(VLOOKUP($K$2&amp;"_"&amp;$A21,'FY24 BB CIP'!$A$2:$E$163,5,0),"")</f>
        <v>Muckross Campus</v>
      </c>
      <c r="C21" s="6" t="str">
        <f>IFERROR(VLOOKUP($K$2&amp;"_"&amp;$A21,'FY24 BB CIP'!$A$2:$F$163,6,0),"")</f>
        <v>1048VPF</v>
      </c>
      <c r="D21" s="69">
        <f>IFERROR(VLOOKUP(B21,'FY24 BB CIP'!$E$2:$G$163,3,FALSE),"")</f>
        <v>42993</v>
      </c>
      <c r="E21" s="69">
        <f>IFERROR(VLOOKUP(B21,'FY24 BB CIP'!E13:H174,4,FALSE),"")</f>
        <v>46022</v>
      </c>
      <c r="F21" s="89"/>
      <c r="G21" s="93">
        <f>IFERROR(VLOOKUP($K$2&amp;"_"&amp;$A21,'FY24 BB CIP'!$A$2:$K$163,9,0),"")</f>
        <v>1795.34</v>
      </c>
      <c r="H21" s="54"/>
      <c r="I21" s="127"/>
      <c r="J21" s="127"/>
      <c r="K21" s="78">
        <f t="shared" si="0"/>
        <v>1795.34</v>
      </c>
      <c r="L21" s="97" t="str">
        <f t="shared" si="1"/>
        <v>OK</v>
      </c>
      <c r="M21" s="119" t="str">
        <f t="shared" si="2"/>
        <v>No Asset ID is required at this time</v>
      </c>
    </row>
    <row r="22" spans="1:13" ht="26.4" customHeight="1" x14ac:dyDescent="0.25">
      <c r="A22" s="6">
        <f>IF(A21&gt;='FY24 BB CIP'!$L$4,"",A21+1)</f>
        <v>13</v>
      </c>
      <c r="B22" s="6" t="str">
        <f>IFERROR(VLOOKUP($K$2&amp;"_"&amp;$A22,'FY24 BB CIP'!$A$2:$E$163,5,0),"")</f>
        <v>Muckross Campus</v>
      </c>
      <c r="C22" s="6" t="str">
        <f>IFERROR(VLOOKUP($K$2&amp;"_"&amp;$A22,'FY24 BB CIP'!$A$2:$F$163,6,0),"")</f>
        <v>1048VPF</v>
      </c>
      <c r="D22" s="69">
        <f>IFERROR(VLOOKUP(B22,'FY24 BB CIP'!$E$2:$G$163,3,FALSE),"")</f>
        <v>42993</v>
      </c>
      <c r="E22" s="69">
        <f>IFERROR(VLOOKUP(B22,'FY24 BB CIP'!E14:H175,4,FALSE),"")</f>
        <v>46022</v>
      </c>
      <c r="F22" s="89"/>
      <c r="G22" s="93">
        <f>IFERROR(VLOOKUP($K$2&amp;"_"&amp;$A22,'FY24 BB CIP'!$A$2:$K$163,9,0),"")</f>
        <v>430</v>
      </c>
      <c r="H22" s="54"/>
      <c r="I22" s="127"/>
      <c r="J22" s="127"/>
      <c r="K22" s="78">
        <f t="shared" si="0"/>
        <v>430</v>
      </c>
      <c r="L22" s="97" t="str">
        <f t="shared" si="1"/>
        <v>OK</v>
      </c>
      <c r="M22" s="119" t="str">
        <f t="shared" si="2"/>
        <v>No Asset ID is required at this time</v>
      </c>
    </row>
    <row r="23" spans="1:13" ht="26.4" customHeight="1" x14ac:dyDescent="0.25">
      <c r="A23" s="6">
        <f>IF(A22&gt;='FY24 BB CIP'!$L$4,"",A22+1)</f>
        <v>14</v>
      </c>
      <c r="B23" s="6" t="str">
        <f>IFERROR(VLOOKUP($K$2&amp;"_"&amp;$A23,'FY24 BB CIP'!$A$2:$E$163,5,0),"")</f>
        <v>Muckross Campus</v>
      </c>
      <c r="C23" s="6" t="str">
        <f>IFERROR(VLOOKUP($K$2&amp;"_"&amp;$A23,'FY24 BB CIP'!$A$2:$F$163,6,0),"")</f>
        <v>1048VPF</v>
      </c>
      <c r="D23" s="69">
        <f>IFERROR(VLOOKUP(B23,'FY24 BB CIP'!$E$2:$G$163,3,FALSE),"")</f>
        <v>42993</v>
      </c>
      <c r="E23" s="69">
        <f>IFERROR(VLOOKUP(B23,'FY24 BB CIP'!E15:H176,4,FALSE),"")</f>
        <v>46022</v>
      </c>
      <c r="F23" s="89"/>
      <c r="G23" s="93">
        <f>IFERROR(VLOOKUP($K$2&amp;"_"&amp;$A23,'FY24 BB CIP'!$A$2:$K$163,9,0),"")</f>
        <v>1625</v>
      </c>
      <c r="H23" s="54"/>
      <c r="I23" s="127"/>
      <c r="J23" s="127"/>
      <c r="K23" s="78">
        <f t="shared" si="0"/>
        <v>1625</v>
      </c>
      <c r="L23" s="97" t="str">
        <f t="shared" si="1"/>
        <v>OK</v>
      </c>
      <c r="M23" s="119" t="str">
        <f t="shared" si="2"/>
        <v>No Asset ID is required at this time</v>
      </c>
    </row>
    <row r="24" spans="1:13" ht="26.4" customHeight="1" x14ac:dyDescent="0.25">
      <c r="A24" s="6">
        <f>IF(A23&gt;='FY24 BB CIP'!$L$4,"",A23+1)</f>
        <v>15</v>
      </c>
      <c r="B24" s="6" t="str">
        <f>IFERROR(VLOOKUP($K$2&amp;"_"&amp;$A24,'FY24 BB CIP'!$A$2:$E$163,5,0),"")</f>
        <v>Muckross Campus</v>
      </c>
      <c r="C24" s="6" t="str">
        <f>IFERROR(VLOOKUP($K$2&amp;"_"&amp;$A24,'FY24 BB CIP'!$A$2:$F$163,6,0),"")</f>
        <v>1048VPF</v>
      </c>
      <c r="D24" s="69">
        <f>IFERROR(VLOOKUP(B24,'FY24 BB CIP'!$E$2:$G$163,3,FALSE),"")</f>
        <v>42993</v>
      </c>
      <c r="E24" s="69">
        <f>IFERROR(VLOOKUP(B24,'FY24 BB CIP'!E16:H177,4,FALSE),"")</f>
        <v>46022</v>
      </c>
      <c r="F24" s="89"/>
      <c r="G24" s="93">
        <f>IFERROR(VLOOKUP($K$2&amp;"_"&amp;$A24,'FY24 BB CIP'!$A$2:$K$163,9,0),"")</f>
        <v>675</v>
      </c>
      <c r="H24" s="54"/>
      <c r="I24" s="127"/>
      <c r="J24" s="127"/>
      <c r="K24" s="78">
        <f t="shared" si="0"/>
        <v>675</v>
      </c>
      <c r="L24" s="97" t="str">
        <f t="shared" si="1"/>
        <v>OK</v>
      </c>
      <c r="M24" s="119" t="str">
        <f t="shared" si="2"/>
        <v>No Asset ID is required at this time</v>
      </c>
    </row>
    <row r="25" spans="1:13" ht="26.4" customHeight="1" x14ac:dyDescent="0.25">
      <c r="A25" s="6">
        <f>IF(A24&gt;='FY24 BB CIP'!$L$4,"",A24+1)</f>
        <v>16</v>
      </c>
      <c r="B25" s="6" t="str">
        <f>IFERROR(VLOOKUP($K$2&amp;"_"&amp;$A25,'FY24 BB CIP'!$A$2:$E$163,5,0),"")</f>
        <v>Burton Island TB #3</v>
      </c>
      <c r="C25" s="6" t="str">
        <f>IFERROR(VLOOKUP($K$2&amp;"_"&amp;$A25,'FY24 BB CIP'!$A$2:$F$163,6,0),"")</f>
        <v>3005-18-1</v>
      </c>
      <c r="D25" s="69">
        <f>IFERROR(VLOOKUP(B25,'FY24 BB CIP'!$E$2:$G$163,3,FALSE),"")</f>
        <v>43262</v>
      </c>
      <c r="E25" s="69">
        <f>IFERROR(VLOOKUP(B25,'FY24 BB CIP'!E17:H178,4,FALSE),"")</f>
        <v>45382</v>
      </c>
      <c r="F25" s="89"/>
      <c r="G25" s="93">
        <f>IFERROR(VLOOKUP($K$2&amp;"_"&amp;$A25,'FY24 BB CIP'!$A$2:$K$163,9,0),"")</f>
        <v>42598.14</v>
      </c>
      <c r="H25" s="54"/>
      <c r="I25" s="127"/>
      <c r="J25" s="127"/>
      <c r="K25" s="78">
        <f t="shared" si="0"/>
        <v>42598.14</v>
      </c>
      <c r="L25" s="97" t="str">
        <f t="shared" si="1"/>
        <v>OK</v>
      </c>
      <c r="M25" s="119" t="str">
        <f t="shared" si="2"/>
        <v>No Asset ID is required at this time</v>
      </c>
    </row>
    <row r="26" spans="1:13" ht="26.4" customHeight="1" x14ac:dyDescent="0.25">
      <c r="A26" s="6">
        <f>IF(A25&gt;='FY24 BB CIP'!$L$4,"",A25+1)</f>
        <v>17</v>
      </c>
      <c r="B26" s="6" t="str">
        <f>IFERROR(VLOOKUP($K$2&amp;"_"&amp;$A26,'FY24 BB CIP'!$A$2:$E$163,5,0),"")</f>
        <v>Burton Island TB #3</v>
      </c>
      <c r="C26" s="6" t="str">
        <f>IFERROR(VLOOKUP($K$2&amp;"_"&amp;$A26,'FY24 BB CIP'!$A$2:$F$163,6,0),"")</f>
        <v>3005-18-1</v>
      </c>
      <c r="D26" s="69">
        <f>IFERROR(VLOOKUP(B26,'FY24 BB CIP'!$E$2:$G$163,3,FALSE),"")</f>
        <v>43262</v>
      </c>
      <c r="E26" s="69">
        <f>IFERROR(VLOOKUP(B26,'FY24 BB CIP'!E18:H179,4,FALSE),"")</f>
        <v>45382</v>
      </c>
      <c r="F26" s="89"/>
      <c r="G26" s="93">
        <f>IFERROR(VLOOKUP($K$2&amp;"_"&amp;$A26,'FY24 BB CIP'!$A$2:$K$163,9,0),"")</f>
        <v>1130.81</v>
      </c>
      <c r="H26" s="54"/>
      <c r="I26" s="127"/>
      <c r="J26" s="127"/>
      <c r="K26" s="78">
        <f t="shared" si="0"/>
        <v>1130.81</v>
      </c>
      <c r="L26" s="97" t="str">
        <f t="shared" si="1"/>
        <v>OK</v>
      </c>
      <c r="M26" s="119" t="str">
        <f t="shared" si="2"/>
        <v>No Asset ID is required at this time</v>
      </c>
    </row>
    <row r="27" spans="1:13" ht="26.4" customHeight="1" x14ac:dyDescent="0.25">
      <c r="A27" s="6">
        <f>IF(A26&gt;='FY24 BB CIP'!$L$4,"",A26+1)</f>
        <v>18</v>
      </c>
      <c r="B27" s="6" t="str">
        <f>IFERROR(VLOOKUP($K$2&amp;"_"&amp;$A27,'FY24 BB CIP'!$A$2:$E$163,5,0),"")</f>
        <v>Burton Island TB #3</v>
      </c>
      <c r="C27" s="6" t="str">
        <f>IFERROR(VLOOKUP($K$2&amp;"_"&amp;$A27,'FY24 BB CIP'!$A$2:$F$163,6,0),"")</f>
        <v>3005-18-1</v>
      </c>
      <c r="D27" s="69">
        <f>IFERROR(VLOOKUP(B27,'FY24 BB CIP'!$E$2:$G$163,3,FALSE),"")</f>
        <v>43262</v>
      </c>
      <c r="E27" s="69">
        <f>IFERROR(VLOOKUP(B27,'FY24 BB CIP'!E19:H180,4,FALSE),"")</f>
        <v>45382</v>
      </c>
      <c r="F27" s="89"/>
      <c r="G27" s="93">
        <f>IFERROR(VLOOKUP($K$2&amp;"_"&amp;$A27,'FY24 BB CIP'!$A$2:$K$163,9,0),"")</f>
        <v>11050.130000000001</v>
      </c>
      <c r="H27" s="54"/>
      <c r="I27" s="127"/>
      <c r="J27" s="127"/>
      <c r="K27" s="78">
        <f t="shared" si="0"/>
        <v>11050.130000000001</v>
      </c>
      <c r="L27" s="97" t="str">
        <f t="shared" si="1"/>
        <v>OK</v>
      </c>
      <c r="M27" s="119" t="str">
        <f t="shared" si="2"/>
        <v>No Asset ID is required at this time</v>
      </c>
    </row>
    <row r="28" spans="1:13" ht="26.4" customHeight="1" x14ac:dyDescent="0.25">
      <c r="A28" s="6">
        <f>IF(A27&gt;='FY24 BB CIP'!$L$4,"",A27+1)</f>
        <v>19</v>
      </c>
      <c r="B28" s="6" t="str">
        <f>IFERROR(VLOOKUP($K$2&amp;"_"&amp;$A28,'FY24 BB CIP'!$A$2:$E$163,5,0),"")</f>
        <v>Burton Island Marina TB</v>
      </c>
      <c r="C28" s="6" t="str">
        <f>IFERROR(VLOOKUP($K$2&amp;"_"&amp;$A28,'FY24 BB CIP'!$A$2:$F$163,6,0),"")</f>
        <v>3005-18-2</v>
      </c>
      <c r="D28" s="69">
        <f>IFERROR(VLOOKUP(B28,'FY24 BB CIP'!$E$2:$G$163,3,FALSE),"")</f>
        <v>43276</v>
      </c>
      <c r="E28" s="69">
        <f>IFERROR(VLOOKUP(B28,'FY24 BB CIP'!E20:H181,4,FALSE),"")</f>
        <v>45382</v>
      </c>
      <c r="F28" s="89"/>
      <c r="G28" s="93">
        <f>IFERROR(VLOOKUP($K$2&amp;"_"&amp;$A28,'FY24 BB CIP'!$A$2:$K$163,9,0),"")</f>
        <v>4965.16</v>
      </c>
      <c r="H28" s="54"/>
      <c r="I28" s="127"/>
      <c r="J28" s="127"/>
      <c r="K28" s="78">
        <f t="shared" si="0"/>
        <v>4965.16</v>
      </c>
      <c r="L28" s="97" t="str">
        <f t="shared" si="1"/>
        <v>OK</v>
      </c>
      <c r="M28" s="119" t="str">
        <f t="shared" si="2"/>
        <v>No Asset ID is required at this time</v>
      </c>
    </row>
    <row r="29" spans="1:13" ht="26.4" customHeight="1" x14ac:dyDescent="0.25">
      <c r="A29" s="6">
        <f>IF(A28&gt;='FY24 BB CIP'!$L$4,"",A28+1)</f>
        <v>20</v>
      </c>
      <c r="B29" s="6" t="str">
        <f>IFERROR(VLOOKUP($K$2&amp;"_"&amp;$A29,'FY24 BB CIP'!$A$2:$E$163,5,0),"")</f>
        <v>Burton Island Marina TB</v>
      </c>
      <c r="C29" s="6" t="str">
        <f>IFERROR(VLOOKUP($K$2&amp;"_"&amp;$A29,'FY24 BB CIP'!$A$2:$F$163,6,0),"")</f>
        <v>3005-18-2</v>
      </c>
      <c r="D29" s="69">
        <f>IFERROR(VLOOKUP(B29,'FY24 BB CIP'!$E$2:$G$163,3,FALSE),"")</f>
        <v>43276</v>
      </c>
      <c r="E29" s="69">
        <f>IFERROR(VLOOKUP(B29,'FY24 BB CIP'!E21:H182,4,FALSE),"")</f>
        <v>45382</v>
      </c>
      <c r="F29" s="89"/>
      <c r="G29" s="93">
        <f>IFERROR(VLOOKUP($K$2&amp;"_"&amp;$A29,'FY24 BB CIP'!$A$2:$K$163,9,0),"")</f>
        <v>-1285.8</v>
      </c>
      <c r="H29" s="54"/>
      <c r="I29" s="127"/>
      <c r="J29" s="127"/>
      <c r="K29" s="78">
        <f t="shared" si="0"/>
        <v>-1285.8</v>
      </c>
      <c r="L29" s="97" t="str">
        <f t="shared" si="1"/>
        <v>OK</v>
      </c>
      <c r="M29" s="119" t="str">
        <f t="shared" si="2"/>
        <v>No Asset ID is required at this time</v>
      </c>
    </row>
    <row r="30" spans="1:13" ht="26.4" customHeight="1" x14ac:dyDescent="0.25">
      <c r="A30" s="6">
        <f>IF(A29&gt;='FY24 BB CIP'!$L$4,"",A29+1)</f>
        <v>21</v>
      </c>
      <c r="B30" s="6" t="str">
        <f>IFERROR(VLOOKUP($K$2&amp;"_"&amp;$A30,'FY24 BB CIP'!$A$2:$E$163,5,0),"")</f>
        <v>Burton Island Marina TB</v>
      </c>
      <c r="C30" s="6" t="str">
        <f>IFERROR(VLOOKUP($K$2&amp;"_"&amp;$A30,'FY24 BB CIP'!$A$2:$F$163,6,0),"")</f>
        <v>3005-18-2</v>
      </c>
      <c r="D30" s="69">
        <f>IFERROR(VLOOKUP(B30,'FY24 BB CIP'!$E$2:$G$163,3,FALSE),"")</f>
        <v>43276</v>
      </c>
      <c r="E30" s="69">
        <f>IFERROR(VLOOKUP(B30,'FY24 BB CIP'!E22:H183,4,FALSE),"")</f>
        <v>45382</v>
      </c>
      <c r="F30" s="89"/>
      <c r="G30" s="93">
        <f>IFERROR(VLOOKUP($K$2&amp;"_"&amp;$A30,'FY24 BB CIP'!$A$2:$K$163,9,0),"")</f>
        <v>30122.670000000002</v>
      </c>
      <c r="H30" s="54"/>
      <c r="I30" s="127"/>
      <c r="J30" s="127"/>
      <c r="K30" s="78">
        <f t="shared" si="0"/>
        <v>30122.670000000002</v>
      </c>
      <c r="L30" s="97" t="str">
        <f t="shared" si="1"/>
        <v>OK</v>
      </c>
      <c r="M30" s="119" t="str">
        <f t="shared" si="2"/>
        <v>No Asset ID is required at this time</v>
      </c>
    </row>
    <row r="31" spans="1:13" ht="26.4" customHeight="1" x14ac:dyDescent="0.25">
      <c r="A31" s="6">
        <f>IF(A30&gt;='FY24 BB CIP'!$L$4,"",A30+1)</f>
        <v>22</v>
      </c>
      <c r="B31" s="6" t="str">
        <f>IFERROR(VLOOKUP($K$2&amp;"_"&amp;$A31,'FY24 BB CIP'!$A$2:$E$163,5,0),"")</f>
        <v>Burton Island Marina TB</v>
      </c>
      <c r="C31" s="6" t="str">
        <f>IFERROR(VLOOKUP($K$2&amp;"_"&amp;$A31,'FY24 BB CIP'!$A$2:$F$163,6,0),"")</f>
        <v>3005-18-2</v>
      </c>
      <c r="D31" s="69">
        <f>IFERROR(VLOOKUP(B31,'FY24 BB CIP'!$E$2:$G$163,3,FALSE),"")</f>
        <v>43276</v>
      </c>
      <c r="E31" s="69">
        <f>IFERROR(VLOOKUP(B31,'FY24 BB CIP'!E23:H184,4,FALSE),"")</f>
        <v>45382</v>
      </c>
      <c r="F31" s="89"/>
      <c r="G31" s="93">
        <f>IFERROR(VLOOKUP($K$2&amp;"_"&amp;$A31,'FY24 BB CIP'!$A$2:$K$163,9,0),"")</f>
        <v>2682.74</v>
      </c>
      <c r="H31" s="54"/>
      <c r="I31" s="127"/>
      <c r="J31" s="127"/>
      <c r="K31" s="78">
        <f t="shared" si="0"/>
        <v>2682.74</v>
      </c>
      <c r="L31" s="97" t="str">
        <f t="shared" si="1"/>
        <v>OK</v>
      </c>
      <c r="M31" s="119" t="str">
        <f t="shared" si="2"/>
        <v>No Asset ID is required at this time</v>
      </c>
    </row>
    <row r="32" spans="1:13" ht="26.4" customHeight="1" x14ac:dyDescent="0.25">
      <c r="A32" s="6">
        <f>IF(A31&gt;='FY24 BB CIP'!$L$4,"",A31+1)</f>
        <v>23</v>
      </c>
      <c r="B32" s="6" t="str">
        <f>IFERROR(VLOOKUP($K$2&amp;"_"&amp;$A32,'FY24 BB CIP'!$A$2:$E$163,5,0),"")</f>
        <v>Burton Island Marina TB</v>
      </c>
      <c r="C32" s="6" t="str">
        <f>IFERROR(VLOOKUP($K$2&amp;"_"&amp;$A32,'FY24 BB CIP'!$A$2:$F$163,6,0),"")</f>
        <v>3005-18-2</v>
      </c>
      <c r="D32" s="69">
        <f>IFERROR(VLOOKUP(B32,'FY24 BB CIP'!$E$2:$G$163,3,FALSE),"")</f>
        <v>43276</v>
      </c>
      <c r="E32" s="69">
        <f>IFERROR(VLOOKUP(B32,'FY24 BB CIP'!E24:H185,4,FALSE),"")</f>
        <v>45382</v>
      </c>
      <c r="F32" s="89"/>
      <c r="G32" s="93">
        <f>IFERROR(VLOOKUP($K$2&amp;"_"&amp;$A32,'FY24 BB CIP'!$A$2:$K$163,9,0),"")</f>
        <v>204.48</v>
      </c>
      <c r="H32" s="54"/>
      <c r="I32" s="127"/>
      <c r="J32" s="127"/>
      <c r="K32" s="78">
        <f t="shared" si="0"/>
        <v>204.48</v>
      </c>
      <c r="L32" s="97" t="str">
        <f t="shared" si="1"/>
        <v>OK</v>
      </c>
      <c r="M32" s="119" t="str">
        <f t="shared" si="2"/>
        <v>No Asset ID is required at this time</v>
      </c>
    </row>
    <row r="33" spans="1:13" ht="26.4" customHeight="1" x14ac:dyDescent="0.25">
      <c r="A33" s="6">
        <f>IF(A32&gt;='FY24 BB CIP'!$L$4,"",A32+1)</f>
        <v>24</v>
      </c>
      <c r="B33" s="6" t="str">
        <f>IFERROR(VLOOKUP($K$2&amp;"_"&amp;$A33,'FY24 BB CIP'!$A$2:$E$163,5,0),"")</f>
        <v>Kettle Pond Water System</v>
      </c>
      <c r="C33" s="6" t="str">
        <f>IFERROR(VLOOKUP($K$2&amp;"_"&amp;$A33,'FY24 BB CIP'!$A$2:$F$163,6,0),"")</f>
        <v>4020-16-1</v>
      </c>
      <c r="D33" s="69">
        <f>IFERROR(VLOOKUP(B33,'FY24 BB CIP'!$E$2:$G$163,3,FALSE),"")</f>
        <v>42389</v>
      </c>
      <c r="E33" s="69">
        <f>IFERROR(VLOOKUP(B33,'FY24 BB CIP'!E25:H186,4,FALSE),"")</f>
        <v>45657</v>
      </c>
      <c r="F33" s="89"/>
      <c r="G33" s="93">
        <f>IFERROR(VLOOKUP($K$2&amp;"_"&amp;$A33,'FY24 BB CIP'!$A$2:$K$163,9,0),"")</f>
        <v>29866.960000000003</v>
      </c>
      <c r="H33" s="54"/>
      <c r="I33" s="127"/>
      <c r="J33" s="127"/>
      <c r="K33" s="78">
        <f t="shared" si="0"/>
        <v>29866.960000000003</v>
      </c>
      <c r="L33" s="97" t="str">
        <f t="shared" si="1"/>
        <v>OK</v>
      </c>
      <c r="M33" s="119" t="str">
        <f t="shared" si="2"/>
        <v>No Asset ID is required at this time</v>
      </c>
    </row>
    <row r="34" spans="1:13" ht="26.4" customHeight="1" x14ac:dyDescent="0.25">
      <c r="A34" s="6">
        <f>IF(A33&gt;='FY24 BB CIP'!$L$4,"",A33+1)</f>
        <v>25</v>
      </c>
      <c r="B34" s="6" t="str">
        <f>IFERROR(VLOOKUP($K$2&amp;"_"&amp;$A34,'FY24 BB CIP'!$A$2:$E$163,5,0),"")</f>
        <v>Kettle Pond Water System</v>
      </c>
      <c r="C34" s="6" t="str">
        <f>IFERROR(VLOOKUP($K$2&amp;"_"&amp;$A34,'FY24 BB CIP'!$A$2:$F$163,6,0),"")</f>
        <v>4020-16-1</v>
      </c>
      <c r="D34" s="69">
        <f>IFERROR(VLOOKUP(B34,'FY24 BB CIP'!$E$2:$G$163,3,FALSE),"")</f>
        <v>42389</v>
      </c>
      <c r="E34" s="69">
        <f>IFERROR(VLOOKUP(B34,'FY24 BB CIP'!E26:H187,4,FALSE),"")</f>
        <v>45657</v>
      </c>
      <c r="F34" s="89"/>
      <c r="G34" s="93">
        <f>IFERROR(VLOOKUP($K$2&amp;"_"&amp;$A34,'FY24 BB CIP'!$A$2:$K$163,9,0),"")</f>
        <v>20813.14</v>
      </c>
      <c r="H34" s="54"/>
      <c r="I34" s="127"/>
      <c r="J34" s="127"/>
      <c r="K34" s="78">
        <f t="shared" si="0"/>
        <v>20813.14</v>
      </c>
      <c r="L34" s="97" t="str">
        <f t="shared" si="1"/>
        <v>OK</v>
      </c>
      <c r="M34" s="119" t="str">
        <f t="shared" si="2"/>
        <v>No Asset ID is required at this time</v>
      </c>
    </row>
    <row r="35" spans="1:13" ht="26.4" customHeight="1" x14ac:dyDescent="0.25">
      <c r="A35" s="6">
        <f>IF(A34&gt;='FY24 BB CIP'!$L$4,"",A34+1)</f>
        <v>26</v>
      </c>
      <c r="B35" s="6" t="str">
        <f>IFERROR(VLOOKUP($K$2&amp;"_"&amp;$A35,'FY24 BB CIP'!$A$2:$E$163,5,0),"")</f>
        <v>Kettle Pond Water System</v>
      </c>
      <c r="C35" s="6" t="str">
        <f>IFERROR(VLOOKUP($K$2&amp;"_"&amp;$A35,'FY24 BB CIP'!$A$2:$F$163,6,0),"")</f>
        <v>4020-16-1</v>
      </c>
      <c r="D35" s="69">
        <f>IFERROR(VLOOKUP(B35,'FY24 BB CIP'!$E$2:$G$163,3,FALSE),"")</f>
        <v>42389</v>
      </c>
      <c r="E35" s="69">
        <f>IFERROR(VLOOKUP(B35,'FY24 BB CIP'!E27:H188,4,FALSE),"")</f>
        <v>45657</v>
      </c>
      <c r="F35" s="89"/>
      <c r="G35" s="93">
        <f>IFERROR(VLOOKUP($K$2&amp;"_"&amp;$A35,'FY24 BB CIP'!$A$2:$K$163,9,0),"")</f>
        <v>8151.1900000000005</v>
      </c>
      <c r="H35" s="54"/>
      <c r="I35" s="127"/>
      <c r="J35" s="127"/>
      <c r="K35" s="78">
        <f t="shared" si="0"/>
        <v>8151.1900000000005</v>
      </c>
      <c r="L35" s="97" t="str">
        <f t="shared" si="1"/>
        <v>OK</v>
      </c>
      <c r="M35" s="119" t="str">
        <f t="shared" si="2"/>
        <v>No Asset ID is required at this time</v>
      </c>
    </row>
    <row r="36" spans="1:13" ht="26.4" customHeight="1" x14ac:dyDescent="0.25">
      <c r="A36" s="6">
        <f>IF(A35&gt;='FY24 BB CIP'!$L$4,"",A35+1)</f>
        <v>27</v>
      </c>
      <c r="B36" s="6" t="str">
        <f>IFERROR(VLOOKUP($K$2&amp;"_"&amp;$A36,'FY24 BB CIP'!$A$2:$E$163,5,0),"")</f>
        <v>Kettle Pond Water System</v>
      </c>
      <c r="C36" s="6" t="str">
        <f>IFERROR(VLOOKUP($K$2&amp;"_"&amp;$A36,'FY24 BB CIP'!$A$2:$F$163,6,0),"")</f>
        <v>4020-16-1</v>
      </c>
      <c r="D36" s="69">
        <f>IFERROR(VLOOKUP(B36,'FY24 BB CIP'!$E$2:$G$163,3,FALSE),"")</f>
        <v>42389</v>
      </c>
      <c r="E36" s="69">
        <f>IFERROR(VLOOKUP(B36,'FY24 BB CIP'!E28:H189,4,FALSE),"")</f>
        <v>45657</v>
      </c>
      <c r="F36" s="89"/>
      <c r="G36" s="93">
        <f>IFERROR(VLOOKUP($K$2&amp;"_"&amp;$A36,'FY24 BB CIP'!$A$2:$K$163,9,0),"")</f>
        <v>2475.5700000000002</v>
      </c>
      <c r="H36" s="54"/>
      <c r="I36" s="127"/>
      <c r="J36" s="127"/>
      <c r="K36" s="78">
        <f t="shared" si="0"/>
        <v>2475.5700000000002</v>
      </c>
      <c r="L36" s="97" t="str">
        <f t="shared" si="1"/>
        <v>OK</v>
      </c>
      <c r="M36" s="119" t="str">
        <f t="shared" si="2"/>
        <v>No Asset ID is required at this time</v>
      </c>
    </row>
    <row r="37" spans="1:13" ht="26.4" customHeight="1" x14ac:dyDescent="0.25">
      <c r="A37" s="6">
        <f>IF(A36&gt;='FY24 BB CIP'!$L$4,"",A36+1)</f>
        <v>28</v>
      </c>
      <c r="B37" s="6" t="str">
        <f>IFERROR(VLOOKUP($K$2&amp;"_"&amp;$A37,'FY24 BB CIP'!$A$2:$E$163,5,0),"")</f>
        <v>Kettle Pond Water System</v>
      </c>
      <c r="C37" s="6" t="str">
        <f>IFERROR(VLOOKUP($K$2&amp;"_"&amp;$A37,'FY24 BB CIP'!$A$2:$F$163,6,0),"")</f>
        <v>4020-18-1 (switched codes)</v>
      </c>
      <c r="D37" s="69">
        <f>IFERROR(VLOOKUP(B37,'FY24 BB CIP'!$E$2:$G$163,3,FALSE),"")</f>
        <v>42389</v>
      </c>
      <c r="E37" s="69">
        <f>IFERROR(VLOOKUP(B37,'FY24 BB CIP'!E29:H190,4,FALSE),"")</f>
        <v>45657</v>
      </c>
      <c r="F37" s="89"/>
      <c r="G37" s="93">
        <f>IFERROR(VLOOKUP($K$2&amp;"_"&amp;$A37,'FY24 BB CIP'!$A$2:$K$163,9,0),"")</f>
        <v>407.78</v>
      </c>
      <c r="H37" s="54"/>
      <c r="I37" s="127"/>
      <c r="J37" s="127"/>
      <c r="K37" s="78">
        <f t="shared" si="0"/>
        <v>407.78</v>
      </c>
      <c r="L37" s="97" t="str">
        <f t="shared" si="1"/>
        <v>OK</v>
      </c>
      <c r="M37" s="119" t="str">
        <f t="shared" si="2"/>
        <v>No Asset ID is required at this time</v>
      </c>
    </row>
    <row r="38" spans="1:13" ht="26.4" customHeight="1" x14ac:dyDescent="0.25">
      <c r="A38" s="6">
        <f>IF(A37&gt;='FY24 BB CIP'!$L$4,"",A37+1)</f>
        <v>29</v>
      </c>
      <c r="B38" s="6" t="str">
        <f>IFERROR(VLOOKUP($K$2&amp;"_"&amp;$A38,'FY24 BB CIP'!$A$2:$E$163,5,0),"")</f>
        <v>Kettle Pond Water System</v>
      </c>
      <c r="C38" s="6" t="str">
        <f>IFERROR(VLOOKUP($K$2&amp;"_"&amp;$A38,'FY24 BB CIP'!$A$2:$F$163,6,0),"")</f>
        <v>4020-18-1 (switched codes)</v>
      </c>
      <c r="D38" s="69">
        <f>IFERROR(VLOOKUP(B38,'FY24 BB CIP'!$E$2:$G$163,3,FALSE),"")</f>
        <v>42389</v>
      </c>
      <c r="E38" s="69">
        <f>IFERROR(VLOOKUP(B38,'FY24 BB CIP'!E30:H191,4,FALSE),"")</f>
        <v>45657</v>
      </c>
      <c r="F38" s="89"/>
      <c r="G38" s="93">
        <f>IFERROR(VLOOKUP($K$2&amp;"_"&amp;$A38,'FY24 BB CIP'!$A$2:$K$163,9,0),"")</f>
        <v>389.63</v>
      </c>
      <c r="H38" s="54"/>
      <c r="I38" s="127"/>
      <c r="J38" s="127"/>
      <c r="K38" s="78">
        <f t="shared" si="0"/>
        <v>389.63</v>
      </c>
      <c r="L38" s="97" t="str">
        <f t="shared" si="1"/>
        <v>OK</v>
      </c>
      <c r="M38" s="119" t="str">
        <f t="shared" si="2"/>
        <v>No Asset ID is required at this time</v>
      </c>
    </row>
    <row r="39" spans="1:13" ht="26.4" customHeight="1" x14ac:dyDescent="0.25">
      <c r="A39" s="6">
        <f>IF(A38&gt;='FY24 BB CIP'!$L$4,"",A38+1)</f>
        <v>30</v>
      </c>
      <c r="B39" s="6" t="str">
        <f>IFERROR(VLOOKUP($K$2&amp;"_"&amp;$A39,'FY24 BB CIP'!$A$2:$E$163,5,0),"")</f>
        <v>New Shower Building/bathroom reno program (to be pro-rated) Code should be 5000-16-3</v>
      </c>
      <c r="C39" s="6" t="str">
        <f>IFERROR(VLOOKUP($K$2&amp;"_"&amp;$A39,'FY24 BB CIP'!$A$2:$F$163,6,0),"")</f>
        <v>5000-16-3</v>
      </c>
      <c r="D39" s="69">
        <f>IFERROR(VLOOKUP(B39,'FY24 BB CIP'!$E$2:$G$163,3,FALSE),"")</f>
        <v>43263</v>
      </c>
      <c r="E39" s="69">
        <f>IFERROR(VLOOKUP(B39,'FY24 BB CIP'!E31:H192,4,FALSE),"")</f>
        <v>45382</v>
      </c>
      <c r="F39" s="89"/>
      <c r="G39" s="93">
        <f>IFERROR(VLOOKUP($K$2&amp;"_"&amp;$A39,'FY24 BB CIP'!$A$2:$K$163,9,0),"")</f>
        <v>15694.32</v>
      </c>
      <c r="H39" s="54"/>
      <c r="I39" s="127"/>
      <c r="J39" s="127"/>
      <c r="K39" s="78">
        <f t="shared" si="0"/>
        <v>15694.32</v>
      </c>
      <c r="L39" s="97" t="str">
        <f t="shared" si="1"/>
        <v>OK</v>
      </c>
      <c r="M39" s="119" t="str">
        <f t="shared" si="2"/>
        <v>No Asset ID is required at this time</v>
      </c>
    </row>
    <row r="40" spans="1:13" ht="26.4" customHeight="1" x14ac:dyDescent="0.25">
      <c r="A40" s="6">
        <f>IF(A39&gt;='FY24 BB CIP'!$L$4,"",A39+1)</f>
        <v>31</v>
      </c>
      <c r="B40" s="6" t="str">
        <f>IFERROR(VLOOKUP($K$2&amp;"_"&amp;$A40,'FY24 BB CIP'!$A$2:$E$163,5,0),"")</f>
        <v>New Shower Building/bathroom reno program (to be pro-rated) Code should be 5000-16-3</v>
      </c>
      <c r="C40" s="6" t="str">
        <f>IFERROR(VLOOKUP($K$2&amp;"_"&amp;$A40,'FY24 BB CIP'!$A$2:$F$163,6,0),"")</f>
        <v>5000-17-1 (wrong code)</v>
      </c>
      <c r="D40" s="69">
        <f>IFERROR(VLOOKUP(B40,'FY24 BB CIP'!$E$2:$G$163,3,FALSE),"")</f>
        <v>43263</v>
      </c>
      <c r="E40" s="69">
        <f>IFERROR(VLOOKUP(B40,'FY24 BB CIP'!E32:H193,4,FALSE),"")</f>
        <v>45382</v>
      </c>
      <c r="F40" s="89"/>
      <c r="G40" s="93">
        <f>IFERROR(VLOOKUP($K$2&amp;"_"&amp;$A40,'FY24 BB CIP'!$A$2:$K$163,9,0),"")</f>
        <v>14948.48</v>
      </c>
      <c r="H40" s="54"/>
      <c r="I40" s="127"/>
      <c r="J40" s="127"/>
      <c r="K40" s="78">
        <f t="shared" si="0"/>
        <v>14948.48</v>
      </c>
      <c r="L40" s="97" t="str">
        <f t="shared" si="1"/>
        <v>OK</v>
      </c>
      <c r="M40" s="119" t="str">
        <f t="shared" si="2"/>
        <v>No Asset ID is required at this time</v>
      </c>
    </row>
    <row r="41" spans="1:13" ht="26.4" customHeight="1" x14ac:dyDescent="0.25">
      <c r="A41" s="6">
        <f>IF(A40&gt;='FY24 BB CIP'!$L$4,"",A40+1)</f>
        <v>32</v>
      </c>
      <c r="B41" s="6" t="str">
        <f>IFERROR(VLOOKUP($K$2&amp;"_"&amp;$A41,'FY24 BB CIP'!$A$2:$E$163,5,0),"")</f>
        <v>New Shower Building/bathroom reno program (to be pro-rated) Code should be 5000-16-3</v>
      </c>
      <c r="C41" s="6" t="str">
        <f>IFERROR(VLOOKUP($K$2&amp;"_"&amp;$A41,'FY24 BB CIP'!$A$2:$F$163,6,0),"")</f>
        <v>5000-16-3</v>
      </c>
      <c r="D41" s="69">
        <f>IFERROR(VLOOKUP(B41,'FY24 BB CIP'!$E$2:$G$163,3,FALSE),"")</f>
        <v>43263</v>
      </c>
      <c r="E41" s="69">
        <f>IFERROR(VLOOKUP(B41,'FY24 BB CIP'!E33:H194,4,FALSE),"")</f>
        <v>45382</v>
      </c>
      <c r="F41" s="89"/>
      <c r="G41" s="93">
        <f>IFERROR(VLOOKUP($K$2&amp;"_"&amp;$A41,'FY24 BB CIP'!$A$2:$K$163,9,0),"")</f>
        <v>15306.490000000002</v>
      </c>
      <c r="H41" s="54"/>
      <c r="I41" s="127"/>
      <c r="J41" s="127"/>
      <c r="K41" s="78">
        <f t="shared" si="0"/>
        <v>15306.490000000002</v>
      </c>
      <c r="L41" s="97" t="str">
        <f t="shared" si="1"/>
        <v>OK</v>
      </c>
      <c r="M41" s="119" t="str">
        <f t="shared" si="2"/>
        <v>No Asset ID is required at this time</v>
      </c>
    </row>
    <row r="42" spans="1:13" ht="26.4" customHeight="1" x14ac:dyDescent="0.25">
      <c r="A42" s="6">
        <f>IF(A41&gt;='FY24 BB CIP'!$L$4,"",A41+1)</f>
        <v>33</v>
      </c>
      <c r="B42" s="6" t="str">
        <f>IFERROR(VLOOKUP($K$2&amp;"_"&amp;$A42,'FY24 BB CIP'!$A$2:$E$163,5,0),"")</f>
        <v>New Shower Building/bathroom reno program (to be pro-rated) Code should be 5000-16-3</v>
      </c>
      <c r="C42" s="6" t="str">
        <f>IFERROR(VLOOKUP($K$2&amp;"_"&amp;$A42,'FY24 BB CIP'!$A$2:$F$163,6,0),"")</f>
        <v>5000-16-3</v>
      </c>
      <c r="D42" s="69">
        <f>IFERROR(VLOOKUP(B42,'FY24 BB CIP'!$E$2:$G$163,3,FALSE),"")</f>
        <v>43263</v>
      </c>
      <c r="E42" s="69">
        <f>IFERROR(VLOOKUP(B42,'FY24 BB CIP'!E34:H195,4,FALSE),"")</f>
        <v>45382</v>
      </c>
      <c r="F42" s="89"/>
      <c r="G42" s="93">
        <f>IFERROR(VLOOKUP($K$2&amp;"_"&amp;$A42,'FY24 BB CIP'!$A$2:$K$163,9,0),"")</f>
        <v>626.86</v>
      </c>
      <c r="H42" s="54"/>
      <c r="I42" s="127"/>
      <c r="J42" s="127"/>
      <c r="K42" s="78">
        <f t="shared" si="0"/>
        <v>626.86</v>
      </c>
      <c r="L42" s="97" t="str">
        <f t="shared" si="1"/>
        <v>OK</v>
      </c>
      <c r="M42" s="119" t="str">
        <f t="shared" si="2"/>
        <v>No Asset ID is required at this time</v>
      </c>
    </row>
    <row r="43" spans="1:13" ht="26.4" customHeight="1" x14ac:dyDescent="0.25">
      <c r="A43" s="6">
        <f>IF(A42&gt;='FY24 BB CIP'!$L$4,"",A42+1)</f>
        <v>34</v>
      </c>
      <c r="B43" s="6" t="str">
        <f>IFERROR(VLOOKUP($K$2&amp;"_"&amp;$A43,'FY24 BB CIP'!$A$2:$E$163,5,0),"")</f>
        <v>New Shower Building/bathroom reno program (to be pro-rated) Code should be 5000-16-3</v>
      </c>
      <c r="C43" s="6" t="str">
        <f>IFERROR(VLOOKUP($K$2&amp;"_"&amp;$A43,'FY24 BB CIP'!$A$2:$F$163,6,0),"")</f>
        <v>5000-16-3</v>
      </c>
      <c r="D43" s="69">
        <f>IFERROR(VLOOKUP(B43,'FY24 BB CIP'!$E$2:$G$163,3,FALSE),"")</f>
        <v>43263</v>
      </c>
      <c r="E43" s="69">
        <f>IFERROR(VLOOKUP(B43,'FY24 BB CIP'!E35:H196,4,FALSE),"")</f>
        <v>45382</v>
      </c>
      <c r="F43" s="89"/>
      <c r="G43" s="93">
        <f>IFERROR(VLOOKUP($K$2&amp;"_"&amp;$A43,'FY24 BB CIP'!$A$2:$K$163,9,0),"")</f>
        <v>3133.0599999999995</v>
      </c>
      <c r="H43" s="54"/>
      <c r="I43" s="127"/>
      <c r="J43" s="127"/>
      <c r="K43" s="78">
        <f t="shared" si="0"/>
        <v>3133.0599999999995</v>
      </c>
      <c r="L43" s="97" t="str">
        <f t="shared" si="1"/>
        <v>OK</v>
      </c>
      <c r="M43" s="119" t="str">
        <f t="shared" si="2"/>
        <v>No Asset ID is required at this time</v>
      </c>
    </row>
    <row r="44" spans="1:13" ht="26.4" customHeight="1" x14ac:dyDescent="0.25">
      <c r="A44" s="6">
        <f>IF(A43&gt;='FY24 BB CIP'!$L$4,"",A43+1)</f>
        <v>35</v>
      </c>
      <c r="B44" s="6" t="str">
        <f>IFERROR(VLOOKUP($K$2&amp;"_"&amp;$A44,'FY24 BB CIP'!$A$2:$E$163,5,0),"")</f>
        <v>New Shower Building/bathroom reno program (to be pro-rated) Code should be 5000-16-3</v>
      </c>
      <c r="C44" s="6" t="str">
        <f>IFERROR(VLOOKUP($K$2&amp;"_"&amp;$A44,'FY24 BB CIP'!$A$2:$F$163,6,0),"")</f>
        <v>5000-16-3</v>
      </c>
      <c r="D44" s="69">
        <f>IFERROR(VLOOKUP(B44,'FY24 BB CIP'!$E$2:$G$163,3,FALSE),"")</f>
        <v>43263</v>
      </c>
      <c r="E44" s="69">
        <f>IFERROR(VLOOKUP(B44,'FY24 BB CIP'!E36:H197,4,FALSE),"")</f>
        <v>45382</v>
      </c>
      <c r="F44" s="89"/>
      <c r="G44" s="93">
        <f>IFERROR(VLOOKUP($K$2&amp;"_"&amp;$A44,'FY24 BB CIP'!$A$2:$K$163,9,0),"")</f>
        <v>1058.04</v>
      </c>
      <c r="H44" s="54"/>
      <c r="I44" s="127"/>
      <c r="J44" s="127"/>
      <c r="K44" s="78">
        <f t="shared" si="0"/>
        <v>1058.04</v>
      </c>
      <c r="L44" s="97" t="str">
        <f t="shared" si="1"/>
        <v>OK</v>
      </c>
      <c r="M44" s="119" t="str">
        <f t="shared" si="2"/>
        <v>No Asset ID is required at this time</v>
      </c>
    </row>
    <row r="45" spans="1:13" ht="26.4" customHeight="1" x14ac:dyDescent="0.25">
      <c r="A45" s="6">
        <f>IF(A44&gt;='FY24 BB CIP'!$L$4,"",A44+1)</f>
        <v>36</v>
      </c>
      <c r="B45" s="6" t="str">
        <f>IFERROR(VLOOKUP($K$2&amp;"_"&amp;$A45,'FY24 BB CIP'!$A$2:$E$163,5,0),"")</f>
        <v>New Shower Building/bathroom reno program (to be pro-rated) Code should be 5000-16-3</v>
      </c>
      <c r="C45" s="6" t="str">
        <f>IFERROR(VLOOKUP($K$2&amp;"_"&amp;$A45,'FY24 BB CIP'!$A$2:$F$163,6,0),"")</f>
        <v>5000-17-1 (wrong code)</v>
      </c>
      <c r="D45" s="69">
        <f>IFERROR(VLOOKUP(B45,'FY24 BB CIP'!$E$2:$G$163,3,FALSE),"")</f>
        <v>43263</v>
      </c>
      <c r="E45" s="69">
        <f>IFERROR(VLOOKUP(B45,'FY24 BB CIP'!E37:H198,4,FALSE),"")</f>
        <v>45382</v>
      </c>
      <c r="F45" s="89"/>
      <c r="G45" s="93">
        <f>IFERROR(VLOOKUP($K$2&amp;"_"&amp;$A45,'FY24 BB CIP'!$A$2:$K$163,9,0),"")</f>
        <v>22666.19</v>
      </c>
      <c r="H45" s="54"/>
      <c r="I45" s="127"/>
      <c r="J45" s="127"/>
      <c r="K45" s="78">
        <f t="shared" si="0"/>
        <v>22666.19</v>
      </c>
      <c r="L45" s="97" t="str">
        <f t="shared" si="1"/>
        <v>OK</v>
      </c>
      <c r="M45" s="119" t="str">
        <f t="shared" si="2"/>
        <v>No Asset ID is required at this time</v>
      </c>
    </row>
    <row r="46" spans="1:13" ht="26.4" customHeight="1" x14ac:dyDescent="0.25">
      <c r="A46" s="6">
        <f>IF(A45&gt;='FY24 BB CIP'!$L$4,"",A45+1)</f>
        <v>37</v>
      </c>
      <c r="B46" s="6" t="str">
        <f>IFERROR(VLOOKUP($K$2&amp;"_"&amp;$A46,'FY24 BB CIP'!$A$2:$E$163,5,0),"")</f>
        <v>Mt. Ascutney Lower CG Water</v>
      </c>
      <c r="C46" s="6" t="str">
        <f>IFERROR(VLOOKUP($K$2&amp;"_"&amp;$A46,'FY24 BB CIP'!$A$2:$F$163,6,0),"")</f>
        <v>1045-17-2</v>
      </c>
      <c r="D46" s="69">
        <f>IFERROR(VLOOKUP(B46,'FY24 BB CIP'!$E$2:$G$163,3,FALSE),"")</f>
        <v>43333</v>
      </c>
      <c r="E46" s="69">
        <f>IFERROR(VLOOKUP(B46,'FY24 BB CIP'!E38:H199,4,FALSE),"")</f>
        <v>45291</v>
      </c>
      <c r="F46" s="89"/>
      <c r="G46" s="93">
        <f>IFERROR(VLOOKUP($K$2&amp;"_"&amp;$A46,'FY24 BB CIP'!$A$2:$K$163,9,0),"")</f>
        <v>32864.83</v>
      </c>
      <c r="H46" s="54"/>
      <c r="I46" s="127"/>
      <c r="J46" s="127"/>
      <c r="K46" s="78">
        <f t="shared" si="0"/>
        <v>32864.83</v>
      </c>
      <c r="L46" s="97" t="str">
        <f t="shared" si="1"/>
        <v>OK</v>
      </c>
      <c r="M46" s="119" t="str">
        <f t="shared" si="2"/>
        <v>No Asset ID is required at this time</v>
      </c>
    </row>
    <row r="47" spans="1:13" ht="26.4" customHeight="1" x14ac:dyDescent="0.25">
      <c r="A47" s="6">
        <f>IF(A46&gt;='FY24 BB CIP'!$L$4,"",A46+1)</f>
        <v>38</v>
      </c>
      <c r="B47" s="6" t="str">
        <f>IFERROR(VLOOKUP($K$2&amp;"_"&amp;$A47,'FY24 BB CIP'!$A$2:$E$163,5,0),"")</f>
        <v>Mt. Ascutney Lower CG Water</v>
      </c>
      <c r="C47" s="6" t="str">
        <f>IFERROR(VLOOKUP($K$2&amp;"_"&amp;$A47,'FY24 BB CIP'!$A$2:$F$163,6,0),"")</f>
        <v>1045-17-2</v>
      </c>
      <c r="D47" s="69">
        <f>IFERROR(VLOOKUP(B47,'FY24 BB CIP'!$E$2:$G$163,3,FALSE),"")</f>
        <v>43333</v>
      </c>
      <c r="E47" s="69">
        <f>IFERROR(VLOOKUP(B47,'FY24 BB CIP'!E39:H200,4,FALSE),"")</f>
        <v>45291</v>
      </c>
      <c r="F47" s="89"/>
      <c r="G47" s="93">
        <f>IFERROR(VLOOKUP($K$2&amp;"_"&amp;$A47,'FY24 BB CIP'!$A$2:$K$163,9,0),"")</f>
        <v>23632.71</v>
      </c>
      <c r="H47" s="54"/>
      <c r="I47" s="127"/>
      <c r="J47" s="127"/>
      <c r="K47" s="78">
        <f t="shared" si="0"/>
        <v>23632.71</v>
      </c>
      <c r="L47" s="97" t="str">
        <f t="shared" si="1"/>
        <v>OK</v>
      </c>
      <c r="M47" s="119" t="str">
        <f t="shared" si="2"/>
        <v>No Asset ID is required at this time</v>
      </c>
    </row>
    <row r="48" spans="1:13" ht="26.4" customHeight="1" x14ac:dyDescent="0.25">
      <c r="A48" s="6">
        <f>IF(A47&gt;='FY24 BB CIP'!$L$4,"",A47+1)</f>
        <v>39</v>
      </c>
      <c r="B48" s="6" t="str">
        <f>IFERROR(VLOOKUP($K$2&amp;"_"&amp;$A48,'FY24 BB CIP'!$A$2:$E$163,5,0),"")</f>
        <v>Mt. Ascutney Lower CG Water</v>
      </c>
      <c r="C48" s="6" t="str">
        <f>IFERROR(VLOOKUP($K$2&amp;"_"&amp;$A48,'FY24 BB CIP'!$A$2:$F$163,6,0),"")</f>
        <v>1045-17-2</v>
      </c>
      <c r="D48" s="69">
        <f>IFERROR(VLOOKUP(B48,'FY24 BB CIP'!$E$2:$G$163,3,FALSE),"")</f>
        <v>43333</v>
      </c>
      <c r="E48" s="69">
        <f>IFERROR(VLOOKUP(B48,'FY24 BB CIP'!E40:H201,4,FALSE),"")</f>
        <v>45291</v>
      </c>
      <c r="F48" s="89"/>
      <c r="G48" s="93">
        <f>IFERROR(VLOOKUP($K$2&amp;"_"&amp;$A48,'FY24 BB CIP'!$A$2:$K$163,9,0),"")</f>
        <v>2021.52</v>
      </c>
      <c r="H48" s="54"/>
      <c r="I48" s="127"/>
      <c r="J48" s="127"/>
      <c r="K48" s="78">
        <f t="shared" si="0"/>
        <v>2021.52</v>
      </c>
      <c r="L48" s="97" t="str">
        <f t="shared" si="1"/>
        <v>OK</v>
      </c>
      <c r="M48" s="119" t="str">
        <f t="shared" si="2"/>
        <v>No Asset ID is required at this time</v>
      </c>
    </row>
    <row r="49" spans="1:13" ht="26.4" customHeight="1" x14ac:dyDescent="0.25">
      <c r="A49" s="6">
        <f>IF(A48&gt;='FY24 BB CIP'!$L$4,"",A48+1)</f>
        <v>40</v>
      </c>
      <c r="B49" s="6" t="str">
        <f>IFERROR(VLOOKUP($K$2&amp;"_"&amp;$A49,'FY24 BB CIP'!$A$2:$E$163,5,0),"")</f>
        <v>Mt. Ascutney Lower CG Water</v>
      </c>
      <c r="C49" s="6" t="str">
        <f>IFERROR(VLOOKUP($K$2&amp;"_"&amp;$A49,'FY24 BB CIP'!$A$2:$F$163,6,0),"")</f>
        <v>1045-17-2</v>
      </c>
      <c r="D49" s="69">
        <f>IFERROR(VLOOKUP(B49,'FY24 BB CIP'!$E$2:$G$163,3,FALSE),"")</f>
        <v>43333</v>
      </c>
      <c r="E49" s="69">
        <f>IFERROR(VLOOKUP(B49,'FY24 BB CIP'!E41:H202,4,FALSE),"")</f>
        <v>45291</v>
      </c>
      <c r="F49" s="89"/>
      <c r="G49" s="93">
        <f>IFERROR(VLOOKUP($K$2&amp;"_"&amp;$A49,'FY24 BB CIP'!$A$2:$K$163,9,0),"")</f>
        <v>125.08</v>
      </c>
      <c r="H49" s="54"/>
      <c r="I49" s="127"/>
      <c r="J49" s="127"/>
      <c r="K49" s="78">
        <f t="shared" si="0"/>
        <v>125.08</v>
      </c>
      <c r="L49" s="97" t="str">
        <f t="shared" si="1"/>
        <v>OK</v>
      </c>
      <c r="M49" s="119" t="str">
        <f t="shared" si="2"/>
        <v>No Asset ID is required at this time</v>
      </c>
    </row>
    <row r="50" spans="1:13" ht="26.4" customHeight="1" x14ac:dyDescent="0.25">
      <c r="A50" s="6">
        <f>IF(A49&gt;='FY24 BB CIP'!$L$4,"",A49+1)</f>
        <v>41</v>
      </c>
      <c r="B50" s="6" t="str">
        <f>IFERROR(VLOOKUP($K$2&amp;"_"&amp;$A50,'FY24 BB CIP'!$A$2:$E$163,5,0),"")</f>
        <v>Mt. Ascutney Lower CG Water</v>
      </c>
      <c r="C50" s="6" t="str">
        <f>IFERROR(VLOOKUP($K$2&amp;"_"&amp;$A50,'FY24 BB CIP'!$A$2:$F$163,6,0),"")</f>
        <v>1045-17-2</v>
      </c>
      <c r="D50" s="69">
        <f>IFERROR(VLOOKUP(B50,'FY24 BB CIP'!$E$2:$G$163,3,FALSE),"")</f>
        <v>43333</v>
      </c>
      <c r="E50" s="69">
        <f>IFERROR(VLOOKUP(B50,'FY24 BB CIP'!E42:H203,4,FALSE),"")</f>
        <v>45291</v>
      </c>
      <c r="F50" s="89"/>
      <c r="G50" s="93">
        <f>IFERROR(VLOOKUP($K$2&amp;"_"&amp;$A50,'FY24 BB CIP'!$A$2:$K$163,9,0),"")</f>
        <v>23329.270000000004</v>
      </c>
      <c r="H50" s="54"/>
      <c r="I50" s="127"/>
      <c r="J50" s="127"/>
      <c r="K50" s="78">
        <f t="shared" si="0"/>
        <v>23329.270000000004</v>
      </c>
      <c r="L50" s="97" t="str">
        <f t="shared" si="1"/>
        <v>OK</v>
      </c>
      <c r="M50" s="119" t="str">
        <f t="shared" si="2"/>
        <v>No Asset ID is required at this time</v>
      </c>
    </row>
    <row r="51" spans="1:13" ht="26.4" customHeight="1" x14ac:dyDescent="0.25">
      <c r="A51" s="6">
        <f>IF(A50&gt;='FY24 BB CIP'!$L$4,"",A50+1)</f>
        <v>42</v>
      </c>
      <c r="B51" s="6" t="str">
        <f>IFERROR(VLOOKUP($K$2&amp;"_"&amp;$A51,'FY24 BB CIP'!$A$2:$E$163,5,0),"")</f>
        <v>Mt. Ascutney Lower CG Water</v>
      </c>
      <c r="C51" s="6" t="str">
        <f>IFERROR(VLOOKUP($K$2&amp;"_"&amp;$A51,'FY24 BB CIP'!$A$2:$F$163,6,0),"")</f>
        <v>1045-17-2</v>
      </c>
      <c r="D51" s="69">
        <f>IFERROR(VLOOKUP(B51,'FY24 BB CIP'!$E$2:$G$163,3,FALSE),"")</f>
        <v>43333</v>
      </c>
      <c r="E51" s="69">
        <f>IFERROR(VLOOKUP(B51,'FY24 BB CIP'!E43:H204,4,FALSE),"")</f>
        <v>45291</v>
      </c>
      <c r="F51" s="89"/>
      <c r="G51" s="93">
        <f>IFERROR(VLOOKUP($K$2&amp;"_"&amp;$A51,'FY24 BB CIP'!$A$2:$K$163,9,0),"")</f>
        <v>181113.56</v>
      </c>
      <c r="H51" s="54"/>
      <c r="I51" s="127"/>
      <c r="J51" s="127"/>
      <c r="K51" s="78">
        <f t="shared" si="0"/>
        <v>181113.56</v>
      </c>
      <c r="L51" s="97" t="str">
        <f t="shared" si="1"/>
        <v>OK</v>
      </c>
      <c r="M51" s="119" t="str">
        <f t="shared" si="2"/>
        <v>No Asset ID is required at this time</v>
      </c>
    </row>
    <row r="52" spans="1:13" ht="26.4" customHeight="1" x14ac:dyDescent="0.25">
      <c r="A52" s="6">
        <f>IF(A51&gt;='FY24 BB CIP'!$L$4,"",A51+1)</f>
        <v>43</v>
      </c>
      <c r="B52" s="6" t="str">
        <f>IFERROR(VLOOKUP($K$2&amp;"_"&amp;$A52,'FY24 BB CIP'!$A$2:$E$163,5,0),"")</f>
        <v>Mt. Philo Lower Parking Lot</v>
      </c>
      <c r="C52" s="6" t="str">
        <f>IFERROR(VLOOKUP($K$2&amp;"_"&amp;$A52,'FY24 BB CIP'!$A$2:$F$163,6,0),"")</f>
        <v>2050-19-3</v>
      </c>
      <c r="D52" s="69">
        <f>IFERROR(VLOOKUP(B52,'FY24 BB CIP'!$E$2:$G$163,3,FALSE),"")</f>
        <v>43528</v>
      </c>
      <c r="E52" s="69">
        <f>IFERROR(VLOOKUP(B52,'FY24 BB CIP'!E44:H205,4,FALSE),"")</f>
        <v>46022</v>
      </c>
      <c r="F52" s="89"/>
      <c r="G52" s="93">
        <f>IFERROR(VLOOKUP($K$2&amp;"_"&amp;$A52,'FY24 BB CIP'!$A$2:$K$163,9,0),"")</f>
        <v>7489.1399999999994</v>
      </c>
      <c r="H52" s="54"/>
      <c r="I52" s="127"/>
      <c r="J52" s="127"/>
      <c r="K52" s="78">
        <f t="shared" si="0"/>
        <v>7489.1399999999994</v>
      </c>
      <c r="L52" s="97" t="str">
        <f t="shared" si="1"/>
        <v>OK</v>
      </c>
      <c r="M52" s="119" t="str">
        <f t="shared" si="2"/>
        <v>No Asset ID is required at this time</v>
      </c>
    </row>
    <row r="53" spans="1:13" ht="26.4" customHeight="1" x14ac:dyDescent="0.25">
      <c r="A53" s="6">
        <f>IF(A52&gt;='FY24 BB CIP'!$L$4,"",A52+1)</f>
        <v>44</v>
      </c>
      <c r="B53" s="6" t="str">
        <f>IFERROR(VLOOKUP($K$2&amp;"_"&amp;$A53,'FY24 BB CIP'!$A$2:$E$163,5,0),"")</f>
        <v>Mt. Philo Lower Parking Lot</v>
      </c>
      <c r="C53" s="6" t="str">
        <f>IFERROR(VLOOKUP($K$2&amp;"_"&amp;$A53,'FY24 BB CIP'!$A$2:$F$163,6,0),"")</f>
        <v>2050-19-3</v>
      </c>
      <c r="D53" s="69">
        <f>IFERROR(VLOOKUP(B53,'FY24 BB CIP'!$E$2:$G$163,3,FALSE),"")</f>
        <v>43528</v>
      </c>
      <c r="E53" s="69">
        <f>IFERROR(VLOOKUP(B53,'FY24 BB CIP'!E45:H206,4,FALSE),"")</f>
        <v>46022</v>
      </c>
      <c r="F53" s="89"/>
      <c r="G53" s="93">
        <f>IFERROR(VLOOKUP($K$2&amp;"_"&amp;$A53,'FY24 BB CIP'!$A$2:$K$163,9,0),"")</f>
        <v>35949.379999999997</v>
      </c>
      <c r="H53" s="54"/>
      <c r="I53" s="127"/>
      <c r="J53" s="127"/>
      <c r="K53" s="78">
        <f t="shared" si="0"/>
        <v>35949.379999999997</v>
      </c>
      <c r="L53" s="97" t="str">
        <f t="shared" si="1"/>
        <v>OK</v>
      </c>
      <c r="M53" s="119" t="str">
        <f t="shared" si="2"/>
        <v>No Asset ID is required at this time</v>
      </c>
    </row>
    <row r="54" spans="1:13" ht="26.4" customHeight="1" x14ac:dyDescent="0.25">
      <c r="A54" s="6">
        <f>IF(A53&gt;='FY24 BB CIP'!$L$4,"",A53+1)</f>
        <v>45</v>
      </c>
      <c r="B54" s="6" t="str">
        <f>IFERROR(VLOOKUP($K$2&amp;"_"&amp;$A54,'FY24 BB CIP'!$A$2:$E$163,5,0),"")</f>
        <v>Burton Island Campground Hill TB</v>
      </c>
      <c r="C54" s="6" t="str">
        <f>IFERROR(VLOOKUP($K$2&amp;"_"&amp;$A54,'FY24 BB CIP'!$A$2:$F$163,6,0),"")</f>
        <v>3005-18-3</v>
      </c>
      <c r="D54" s="69">
        <f>IFERROR(VLOOKUP(B54,'FY24 BB CIP'!$E$2:$G$163,3,FALSE),"")</f>
        <v>43282</v>
      </c>
      <c r="E54" s="69">
        <f>IFERROR(VLOOKUP(B54,'FY24 BB CIP'!E46:H207,4,FALSE),"")</f>
        <v>46660</v>
      </c>
      <c r="F54" s="89"/>
      <c r="G54" s="93">
        <f>IFERROR(VLOOKUP($K$2&amp;"_"&amp;$A54,'FY24 BB CIP'!$A$2:$K$163,9,0),"")</f>
        <v>187.34</v>
      </c>
      <c r="H54" s="54"/>
      <c r="I54" s="127"/>
      <c r="J54" s="127"/>
      <c r="K54" s="78">
        <f t="shared" si="0"/>
        <v>187.34</v>
      </c>
      <c r="L54" s="97" t="str">
        <f t="shared" si="1"/>
        <v>OK</v>
      </c>
      <c r="M54" s="119" t="str">
        <f t="shared" si="2"/>
        <v>No Asset ID is required at this time</v>
      </c>
    </row>
    <row r="55" spans="1:13" ht="26.4" customHeight="1" x14ac:dyDescent="0.25">
      <c r="A55" s="6">
        <f>IF(A54&gt;='FY24 BB CIP'!$L$4,"",A54+1)</f>
        <v>46</v>
      </c>
      <c r="B55" s="6" t="str">
        <f>IFERROR(VLOOKUP($K$2&amp;"_"&amp;$A55,'FY24 BB CIP'!$A$2:$E$163,5,0),"")</f>
        <v>Burton Island Campground Hill TB</v>
      </c>
      <c r="C55" s="6" t="str">
        <f>IFERROR(VLOOKUP($K$2&amp;"_"&amp;$A55,'FY24 BB CIP'!$A$2:$F$163,6,0),"")</f>
        <v>3005-18-3</v>
      </c>
      <c r="D55" s="69">
        <f>IFERROR(VLOOKUP(B55,'FY24 BB CIP'!$E$2:$G$163,3,FALSE),"")</f>
        <v>43282</v>
      </c>
      <c r="E55" s="69">
        <f>IFERROR(VLOOKUP(B55,'FY24 BB CIP'!E47:H208,4,FALSE),"")</f>
        <v>46660</v>
      </c>
      <c r="F55" s="89"/>
      <c r="G55" s="93">
        <f>IFERROR(VLOOKUP($K$2&amp;"_"&amp;$A55,'FY24 BB CIP'!$A$2:$K$163,9,0),"")</f>
        <v>28398.86</v>
      </c>
      <c r="H55" s="54"/>
      <c r="I55" s="127"/>
      <c r="J55" s="127"/>
      <c r="K55" s="78">
        <f t="shared" si="0"/>
        <v>28398.86</v>
      </c>
      <c r="L55" s="97" t="str">
        <f t="shared" si="1"/>
        <v>OK</v>
      </c>
      <c r="M55" s="119" t="str">
        <f t="shared" si="2"/>
        <v>No Asset ID is required at this time</v>
      </c>
    </row>
    <row r="56" spans="1:13" ht="26.4" customHeight="1" x14ac:dyDescent="0.25">
      <c r="A56" s="6">
        <f>IF(A55&gt;='FY24 BB CIP'!$L$4,"",A55+1)</f>
        <v>47</v>
      </c>
      <c r="B56" s="6" t="str">
        <f>IFERROR(VLOOKUP($K$2&amp;"_"&amp;$A56,'FY24 BB CIP'!$A$2:$E$163,5,0),"")</f>
        <v>Sandbar Rehab Planning</v>
      </c>
      <c r="C56" s="6" t="str">
        <f>IFERROR(VLOOKUP($K$2&amp;"_"&amp;$A56,'FY24 BB CIP'!$A$2:$F$163,6,0),"")</f>
        <v>3045-15-3</v>
      </c>
      <c r="D56" s="69">
        <f>IFERROR(VLOOKUP(B56,'FY24 BB CIP'!$E$2:$G$163,3,FALSE),"")</f>
        <v>43301</v>
      </c>
      <c r="E56" s="69">
        <f>IFERROR(VLOOKUP(B56,'FY24 BB CIP'!E48:H209,4,FALSE),"")</f>
        <v>46022</v>
      </c>
      <c r="F56" s="89"/>
      <c r="G56" s="93">
        <f>IFERROR(VLOOKUP($K$2&amp;"_"&amp;$A56,'FY24 BB CIP'!$A$2:$K$163,9,0),"")</f>
        <v>33604.47</v>
      </c>
      <c r="H56" s="54"/>
      <c r="I56" s="127"/>
      <c r="J56" s="127"/>
      <c r="K56" s="78">
        <f t="shared" si="0"/>
        <v>33604.47</v>
      </c>
      <c r="L56" s="97" t="str">
        <f t="shared" si="1"/>
        <v>OK</v>
      </c>
      <c r="M56" s="119" t="str">
        <f t="shared" si="2"/>
        <v>No Asset ID is required at this time</v>
      </c>
    </row>
    <row r="57" spans="1:13" ht="26.4" customHeight="1" x14ac:dyDescent="0.25">
      <c r="A57" s="6">
        <f>IF(A56&gt;='FY24 BB CIP'!$L$4,"",A56+1)</f>
        <v>48</v>
      </c>
      <c r="B57" s="6" t="str">
        <f>IFERROR(VLOOKUP($K$2&amp;"_"&amp;$A57,'FY24 BB CIP'!$A$2:$E$163,5,0),"")</f>
        <v>Sandbar Rehab Planning</v>
      </c>
      <c r="C57" s="6" t="str">
        <f>IFERROR(VLOOKUP($K$2&amp;"_"&amp;$A57,'FY24 BB CIP'!$A$2:$F$163,6,0),"")</f>
        <v>3045-15-3</v>
      </c>
      <c r="D57" s="69">
        <f>IFERROR(VLOOKUP(B57,'FY24 BB CIP'!$E$2:$G$163,3,FALSE),"")</f>
        <v>43301</v>
      </c>
      <c r="E57" s="69">
        <f>IFERROR(VLOOKUP(B57,'FY24 BB CIP'!E49:H210,4,FALSE),"")</f>
        <v>46022</v>
      </c>
      <c r="F57" s="89"/>
      <c r="G57" s="93">
        <f>IFERROR(VLOOKUP($K$2&amp;"_"&amp;$A57,'FY24 BB CIP'!$A$2:$K$163,9,0),"")</f>
        <v>245</v>
      </c>
      <c r="H57" s="54"/>
      <c r="I57" s="127"/>
      <c r="J57" s="127"/>
      <c r="K57" s="78">
        <f t="shared" si="0"/>
        <v>245</v>
      </c>
      <c r="L57" s="97" t="str">
        <f t="shared" si="1"/>
        <v>OK</v>
      </c>
      <c r="M57" s="119" t="str">
        <f t="shared" si="2"/>
        <v>No Asset ID is required at this time</v>
      </c>
    </row>
    <row r="58" spans="1:13" ht="26.4" customHeight="1" x14ac:dyDescent="0.25">
      <c r="A58" s="6">
        <f>IF(A57&gt;='FY24 BB CIP'!$L$4,"",A57+1)</f>
        <v>49</v>
      </c>
      <c r="B58" s="6" t="str">
        <f>IFERROR(VLOOKUP($K$2&amp;"_"&amp;$A58,'FY24 BB CIP'!$A$2:$E$163,5,0),"")</f>
        <v>Sandbar Rehab Planning</v>
      </c>
      <c r="C58" s="6" t="str">
        <f>IFERROR(VLOOKUP($K$2&amp;"_"&amp;$A58,'FY24 BB CIP'!$A$2:$F$163,6,0),"")</f>
        <v>3045-15-3</v>
      </c>
      <c r="D58" s="69">
        <f>IFERROR(VLOOKUP(B58,'FY24 BB CIP'!$E$2:$G$163,3,FALSE),"")</f>
        <v>43301</v>
      </c>
      <c r="E58" s="69">
        <f>IFERROR(VLOOKUP(B58,'FY24 BB CIP'!E50:H211,4,FALSE),"")</f>
        <v>46022</v>
      </c>
      <c r="F58" s="89"/>
      <c r="G58" s="93">
        <f>IFERROR(VLOOKUP($K$2&amp;"_"&amp;$A58,'FY24 BB CIP'!$A$2:$K$163,9,0),"")</f>
        <v>16242.329999999998</v>
      </c>
      <c r="H58" s="54"/>
      <c r="I58" s="127"/>
      <c r="J58" s="127"/>
      <c r="K58" s="78">
        <f t="shared" si="0"/>
        <v>16242.329999999998</v>
      </c>
      <c r="L58" s="97" t="str">
        <f t="shared" si="1"/>
        <v>OK</v>
      </c>
      <c r="M58" s="119" t="str">
        <f t="shared" si="2"/>
        <v>No Asset ID is required at this time</v>
      </c>
    </row>
    <row r="59" spans="1:13" ht="26.4" customHeight="1" x14ac:dyDescent="0.25">
      <c r="A59" s="6">
        <f>IF(A58&gt;='FY24 BB CIP'!$L$4,"",A58+1)</f>
        <v>50</v>
      </c>
      <c r="B59" s="6" t="str">
        <f>IFERROR(VLOOKUP($K$2&amp;"_"&amp;$A59,'FY24 BB CIP'!$A$2:$E$163,5,0),"")</f>
        <v>Sandbar Phase  CCC Bldg</v>
      </c>
      <c r="C59" s="6" t="str">
        <f>IFERROR(VLOOKUP($K$2&amp;"_"&amp;$A59,'FY24 BB CIP'!$A$2:$F$163,6,0),"")</f>
        <v>3045-18-1</v>
      </c>
      <c r="D59" s="69">
        <f>IFERROR(VLOOKUP(B59,'FY24 BB CIP'!$E$2:$G$163,3,FALSE),"")</f>
        <v>43301</v>
      </c>
      <c r="E59" s="69">
        <f>IFERROR(VLOOKUP(B59,'FY24 BB CIP'!E51:H212,4,FALSE),"")</f>
        <v>46387</v>
      </c>
      <c r="F59" s="89"/>
      <c r="G59" s="93">
        <f>IFERROR(VLOOKUP($K$2&amp;"_"&amp;$A59,'FY24 BB CIP'!$A$2:$K$163,9,0),"")</f>
        <v>32.979999999999997</v>
      </c>
      <c r="H59" s="54"/>
      <c r="I59" s="127"/>
      <c r="J59" s="127"/>
      <c r="K59" s="78">
        <f t="shared" si="0"/>
        <v>32.979999999999997</v>
      </c>
      <c r="L59" s="97" t="str">
        <f t="shared" si="1"/>
        <v>OK</v>
      </c>
      <c r="M59" s="119" t="str">
        <f t="shared" si="2"/>
        <v>No Asset ID is required at this time</v>
      </c>
    </row>
    <row r="60" spans="1:13" ht="26.4" customHeight="1" x14ac:dyDescent="0.25">
      <c r="A60" s="6">
        <f>IF(A59&gt;='FY24 BB CIP'!$L$4,"",A59+1)</f>
        <v>51</v>
      </c>
      <c r="B60" s="6" t="str">
        <f>IFERROR(VLOOKUP($K$2&amp;"_"&amp;$A60,'FY24 BB CIP'!$A$2:$E$163,5,0),"")</f>
        <v>Sandbar Phase  CCC Bldg</v>
      </c>
      <c r="C60" s="6" t="str">
        <f>IFERROR(VLOOKUP($K$2&amp;"_"&amp;$A60,'FY24 BB CIP'!$A$2:$F$163,6,0),"")</f>
        <v>3045-18-1</v>
      </c>
      <c r="D60" s="69">
        <f>IFERROR(VLOOKUP(B60,'FY24 BB CIP'!$E$2:$G$163,3,FALSE),"")</f>
        <v>43301</v>
      </c>
      <c r="E60" s="69">
        <f>IFERROR(VLOOKUP(B60,'FY24 BB CIP'!E52:H213,4,FALSE),"")</f>
        <v>46387</v>
      </c>
      <c r="F60" s="89"/>
      <c r="G60" s="93">
        <f>IFERROR(VLOOKUP($K$2&amp;"_"&amp;$A60,'FY24 BB CIP'!$A$2:$K$163,9,0),"")</f>
        <v>193.44</v>
      </c>
      <c r="H60" s="54"/>
      <c r="I60" s="127"/>
      <c r="J60" s="127"/>
      <c r="K60" s="78">
        <f t="shared" si="0"/>
        <v>193.44</v>
      </c>
      <c r="L60" s="97" t="str">
        <f t="shared" si="1"/>
        <v>OK</v>
      </c>
      <c r="M60" s="119" t="str">
        <f t="shared" si="2"/>
        <v>No Asset ID is required at this time</v>
      </c>
    </row>
    <row r="61" spans="1:13" ht="26.4" customHeight="1" x14ac:dyDescent="0.25">
      <c r="A61" s="6">
        <f>IF(A60&gt;='FY24 BB CIP'!$L$4,"",A60+1)</f>
        <v>52</v>
      </c>
      <c r="B61" s="6" t="str">
        <f>IFERROR(VLOOKUP($K$2&amp;"_"&amp;$A61,'FY24 BB CIP'!$A$2:$E$163,5,0),"")</f>
        <v>Underhill Mountain Supply Line</v>
      </c>
      <c r="C61" s="6" t="str">
        <f>IFERROR(VLOOKUP($K$2&amp;"_"&amp;$A61,'FY24 BB CIP'!$A$2:$F$163,6,0),"")</f>
        <v>3050-18-1</v>
      </c>
      <c r="D61" s="69">
        <f>IFERROR(VLOOKUP(B61,'FY24 BB CIP'!$E$2:$G$163,3,FALSE),"")</f>
        <v>43528</v>
      </c>
      <c r="E61" s="69">
        <f>IFERROR(VLOOKUP(B61,'FY24 BB CIP'!E53:H214,4,FALSE),"")</f>
        <v>45291</v>
      </c>
      <c r="F61" s="89"/>
      <c r="G61" s="93">
        <f>IFERROR(VLOOKUP($K$2&amp;"_"&amp;$A61,'FY24 BB CIP'!$A$2:$K$163,9,0),"")</f>
        <v>11752.02</v>
      </c>
      <c r="H61" s="54"/>
      <c r="I61" s="127"/>
      <c r="J61" s="127"/>
      <c r="K61" s="78">
        <f t="shared" si="0"/>
        <v>11752.02</v>
      </c>
      <c r="L61" s="97" t="str">
        <f t="shared" si="1"/>
        <v>OK</v>
      </c>
      <c r="M61" s="119" t="str">
        <f t="shared" si="2"/>
        <v>No Asset ID is required at this time</v>
      </c>
    </row>
    <row r="62" spans="1:13" ht="26.4" customHeight="1" x14ac:dyDescent="0.25">
      <c r="A62" s="6">
        <f>IF(A61&gt;='FY24 BB CIP'!$L$4,"",A61+1)</f>
        <v>53</v>
      </c>
      <c r="B62" s="6" t="str">
        <f>IFERROR(VLOOKUP($K$2&amp;"_"&amp;$A62,'FY24 BB CIP'!$A$2:$E$163,5,0),"")</f>
        <v>Underhill Mountain Supply Line</v>
      </c>
      <c r="C62" s="6" t="str">
        <f>IFERROR(VLOOKUP($K$2&amp;"_"&amp;$A62,'FY24 BB CIP'!$A$2:$F$163,6,0),"")</f>
        <v>3050-18-1</v>
      </c>
      <c r="D62" s="69">
        <f>IFERROR(VLOOKUP(B62,'FY24 BB CIP'!$E$2:$G$163,3,FALSE),"")</f>
        <v>43528</v>
      </c>
      <c r="E62" s="69">
        <f>IFERROR(VLOOKUP(B62,'FY24 BB CIP'!E54:H215,4,FALSE),"")</f>
        <v>45291</v>
      </c>
      <c r="F62" s="89"/>
      <c r="G62" s="93">
        <f>IFERROR(VLOOKUP($K$2&amp;"_"&amp;$A62,'FY24 BB CIP'!$A$2:$K$163,9,0),"")</f>
        <v>607.57000000000005</v>
      </c>
      <c r="H62" s="54"/>
      <c r="I62" s="127"/>
      <c r="J62" s="127"/>
      <c r="K62" s="78">
        <f t="shared" si="0"/>
        <v>607.57000000000005</v>
      </c>
      <c r="L62" s="97" t="str">
        <f t="shared" si="1"/>
        <v>OK</v>
      </c>
      <c r="M62" s="119" t="str">
        <f t="shared" si="2"/>
        <v>No Asset ID is required at this time</v>
      </c>
    </row>
    <row r="63" spans="1:13" ht="26.4" customHeight="1" x14ac:dyDescent="0.25">
      <c r="A63" s="6">
        <f>IF(A62&gt;='FY24 BB CIP'!$L$4,"",A62+1)</f>
        <v>54</v>
      </c>
      <c r="B63" s="6" t="str">
        <f>IFERROR(VLOOKUP($K$2&amp;"_"&amp;$A63,'FY24 BB CIP'!$A$2:$E$163,5,0),"")</f>
        <v>Underhill Mountain Supply Line</v>
      </c>
      <c r="C63" s="6" t="str">
        <f>IFERROR(VLOOKUP($K$2&amp;"_"&amp;$A63,'FY24 BB CIP'!$A$2:$F$163,6,0),"")</f>
        <v>3050-18-1</v>
      </c>
      <c r="D63" s="69">
        <f>IFERROR(VLOOKUP(B63,'FY24 BB CIP'!$E$2:$G$163,3,FALSE),"")</f>
        <v>43528</v>
      </c>
      <c r="E63" s="69">
        <f>IFERROR(VLOOKUP(B63,'FY24 BB CIP'!E55:H216,4,FALSE),"")</f>
        <v>45291</v>
      </c>
      <c r="F63" s="89"/>
      <c r="G63" s="93">
        <f>IFERROR(VLOOKUP($K$2&amp;"_"&amp;$A63,'FY24 BB CIP'!$A$2:$K$163,9,0),"")</f>
        <v>9563.1299999999992</v>
      </c>
      <c r="H63" s="54"/>
      <c r="I63" s="127"/>
      <c r="J63" s="127"/>
      <c r="K63" s="78">
        <f t="shared" si="0"/>
        <v>9563.1299999999992</v>
      </c>
      <c r="L63" s="97" t="str">
        <f t="shared" si="1"/>
        <v>OK</v>
      </c>
      <c r="M63" s="119" t="str">
        <f t="shared" si="2"/>
        <v>No Asset ID is required at this time</v>
      </c>
    </row>
    <row r="64" spans="1:13" ht="26.4" customHeight="1" x14ac:dyDescent="0.25">
      <c r="A64" s="6">
        <f>IF(A63&gt;='FY24 BB CIP'!$L$4,"",A63+1)</f>
        <v>55</v>
      </c>
      <c r="B64" s="6" t="str">
        <f>IFERROR(VLOOKUP($K$2&amp;"_"&amp;$A64,'FY24 BB CIP'!$A$2:$E$163,5,0),"")</f>
        <v>Underhill Mountain Supply Line</v>
      </c>
      <c r="C64" s="6" t="str">
        <f>IFERROR(VLOOKUP($K$2&amp;"_"&amp;$A64,'FY24 BB CIP'!$A$2:$F$163,6,0),"")</f>
        <v>3050-18-1</v>
      </c>
      <c r="D64" s="69">
        <f>IFERROR(VLOOKUP(B64,'FY24 BB CIP'!$E$2:$G$163,3,FALSE),"")</f>
        <v>43528</v>
      </c>
      <c r="E64" s="69">
        <f>IFERROR(VLOOKUP(B64,'FY24 BB CIP'!E56:H217,4,FALSE),"")</f>
        <v>45291</v>
      </c>
      <c r="F64" s="89"/>
      <c r="G64" s="93">
        <f>IFERROR(VLOOKUP($K$2&amp;"_"&amp;$A64,'FY24 BB CIP'!$A$2:$K$163,9,0),"")</f>
        <v>35458.639999999999</v>
      </c>
      <c r="H64" s="54"/>
      <c r="I64" s="127"/>
      <c r="J64" s="127"/>
      <c r="K64" s="78">
        <f t="shared" si="0"/>
        <v>35458.639999999999</v>
      </c>
      <c r="L64" s="97" t="str">
        <f t="shared" si="1"/>
        <v>OK</v>
      </c>
      <c r="M64" s="119" t="str">
        <f t="shared" si="2"/>
        <v>No Asset ID is required at this time</v>
      </c>
    </row>
    <row r="65" spans="1:13" ht="26.4" customHeight="1" x14ac:dyDescent="0.25">
      <c r="A65" s="6">
        <f>IF(A64&gt;='FY24 BB CIP'!$L$4,"",A64+1)</f>
        <v>56</v>
      </c>
      <c r="B65" s="6" t="str">
        <f>IFERROR(VLOOKUP($K$2&amp;"_"&amp;$A65,'FY24 BB CIP'!$A$2:$E$163,5,0),"")</f>
        <v>Underhill Mountain Supply Line</v>
      </c>
      <c r="C65" s="6" t="str">
        <f>IFERROR(VLOOKUP($K$2&amp;"_"&amp;$A65,'FY24 BB CIP'!$A$2:$F$163,6,0),"")</f>
        <v>3050-18-1</v>
      </c>
      <c r="D65" s="69">
        <f>IFERROR(VLOOKUP(B65,'FY24 BB CIP'!$E$2:$G$163,3,FALSE),"")</f>
        <v>43528</v>
      </c>
      <c r="E65" s="69">
        <f>IFERROR(VLOOKUP(B65,'FY24 BB CIP'!E57:H218,4,FALSE),"")</f>
        <v>45291</v>
      </c>
      <c r="F65" s="89"/>
      <c r="G65" s="93">
        <f>IFERROR(VLOOKUP($K$2&amp;"_"&amp;$A65,'FY24 BB CIP'!$A$2:$K$163,9,0),"")</f>
        <v>30616.339999999997</v>
      </c>
      <c r="H65" s="54"/>
      <c r="I65" s="127"/>
      <c r="J65" s="127"/>
      <c r="K65" s="78">
        <f t="shared" si="0"/>
        <v>30616.339999999997</v>
      </c>
      <c r="L65" s="97" t="str">
        <f t="shared" si="1"/>
        <v>OK</v>
      </c>
      <c r="M65" s="119" t="str">
        <f t="shared" si="2"/>
        <v>No Asset ID is required at this time</v>
      </c>
    </row>
    <row r="66" spans="1:13" ht="26.4" customHeight="1" x14ac:dyDescent="0.25">
      <c r="A66" s="6">
        <f>IF(A65&gt;='FY24 BB CIP'!$L$4,"",A65+1)</f>
        <v>57</v>
      </c>
      <c r="B66" s="6" t="str">
        <f>IFERROR(VLOOKUP($K$2&amp;"_"&amp;$A66,'FY24 BB CIP'!$A$2:$E$163,5,0),"")</f>
        <v>Gifford/Groton Shop Designs (to be pro-rated)</v>
      </c>
      <c r="C66" s="6" t="str">
        <f>IFERROR(VLOOKUP($K$2&amp;"_"&amp;$A66,'FY24 BB CIP'!$A$2:$F$163,6,0),"")</f>
        <v>5000-19-1</v>
      </c>
      <c r="D66" s="69">
        <f>IFERROR(VLOOKUP(B66,'FY24 BB CIP'!$E$2:$G$163,3,FALSE),"")</f>
        <v>43433</v>
      </c>
      <c r="E66" s="69">
        <f>IFERROR(VLOOKUP(B66,'FY24 BB CIP'!E58:H219,4,FALSE),"")</f>
        <v>46387</v>
      </c>
      <c r="F66" s="89"/>
      <c r="G66" s="93">
        <f>IFERROR(VLOOKUP($K$2&amp;"_"&amp;$A66,'FY24 BB CIP'!$A$2:$K$163,9,0),"")</f>
        <v>30.06</v>
      </c>
      <c r="H66" s="54"/>
      <c r="I66" s="127"/>
      <c r="J66" s="127"/>
      <c r="K66" s="78">
        <f t="shared" si="0"/>
        <v>30.06</v>
      </c>
      <c r="L66" s="97" t="str">
        <f t="shared" si="1"/>
        <v>OK</v>
      </c>
      <c r="M66" s="119" t="str">
        <f t="shared" si="2"/>
        <v>No Asset ID is required at this time</v>
      </c>
    </row>
    <row r="67" spans="1:13" ht="26.4" customHeight="1" x14ac:dyDescent="0.25">
      <c r="A67" s="6">
        <f>IF(A66&gt;='FY24 BB CIP'!$L$4,"",A66+1)</f>
        <v>58</v>
      </c>
      <c r="B67" s="6" t="str">
        <f>IFERROR(VLOOKUP($K$2&amp;"_"&amp;$A67,'FY24 BB CIP'!$A$2:$E$163,5,0),"")</f>
        <v>Gifford/Groton Shop Designs (to be pro-rated)</v>
      </c>
      <c r="C67" s="6" t="str">
        <f>IFERROR(VLOOKUP($K$2&amp;"_"&amp;$A67,'FY24 BB CIP'!$A$2:$F$163,6,0),"")</f>
        <v>5000-19-1</v>
      </c>
      <c r="D67" s="69">
        <f>IFERROR(VLOOKUP(B67,'FY24 BB CIP'!$E$2:$G$163,3,FALSE),"")</f>
        <v>43433</v>
      </c>
      <c r="E67" s="69">
        <f>IFERROR(VLOOKUP(B67,'FY24 BB CIP'!E59:H220,4,FALSE),"")</f>
        <v>46387</v>
      </c>
      <c r="F67" s="89"/>
      <c r="G67" s="93">
        <f>IFERROR(VLOOKUP($K$2&amp;"_"&amp;$A67,'FY24 BB CIP'!$A$2:$K$163,9,0),"")</f>
        <v>30142.48</v>
      </c>
      <c r="H67" s="54"/>
      <c r="I67" s="127"/>
      <c r="J67" s="127"/>
      <c r="K67" s="78">
        <f t="shared" si="0"/>
        <v>30142.48</v>
      </c>
      <c r="L67" s="97" t="str">
        <f t="shared" si="1"/>
        <v>OK</v>
      </c>
      <c r="M67" s="119" t="str">
        <f t="shared" si="2"/>
        <v>No Asset ID is required at this time</v>
      </c>
    </row>
    <row r="68" spans="1:13" ht="26.4" customHeight="1" x14ac:dyDescent="0.25">
      <c r="A68" s="6">
        <f>IF(A67&gt;='FY24 BB CIP'!$L$4,"",A67+1)</f>
        <v>59</v>
      </c>
      <c r="B68" s="6" t="str">
        <f>IFERROR(VLOOKUP($K$2&amp;"_"&amp;$A68,'FY24 BB CIP'!$A$2:$E$163,5,0),"")</f>
        <v>Gifford/Groton Shop Designs (to be pro-rated)</v>
      </c>
      <c r="C68" s="6" t="str">
        <f>IFERROR(VLOOKUP($K$2&amp;"_"&amp;$A68,'FY24 BB CIP'!$A$2:$F$163,6,0),"")</f>
        <v>5000-19-1</v>
      </c>
      <c r="D68" s="69">
        <f>IFERROR(VLOOKUP(B68,'FY24 BB CIP'!$E$2:$G$163,3,FALSE),"")</f>
        <v>43433</v>
      </c>
      <c r="E68" s="69">
        <f>IFERROR(VLOOKUP(B68,'FY24 BB CIP'!E60:H221,4,FALSE),"")</f>
        <v>46387</v>
      </c>
      <c r="F68" s="89"/>
      <c r="G68" s="93">
        <f>IFERROR(VLOOKUP($K$2&amp;"_"&amp;$A68,'FY24 BB CIP'!$A$2:$K$163,9,0),"")</f>
        <v>89129.84</v>
      </c>
      <c r="H68" s="54"/>
      <c r="I68" s="127"/>
      <c r="J68" s="127"/>
      <c r="K68" s="78">
        <f t="shared" si="0"/>
        <v>89129.84</v>
      </c>
      <c r="L68" s="97" t="str">
        <f t="shared" si="1"/>
        <v>OK</v>
      </c>
      <c r="M68" s="119" t="str">
        <f t="shared" si="2"/>
        <v>No Asset ID is required at this time</v>
      </c>
    </row>
    <row r="69" spans="1:13" ht="26.4" customHeight="1" x14ac:dyDescent="0.25">
      <c r="A69" s="6">
        <f>IF(A68&gt;='FY24 BB CIP'!$L$4,"",A68+1)</f>
        <v>60</v>
      </c>
      <c r="B69" s="6" t="str">
        <f>IFERROR(VLOOKUP($K$2&amp;"_"&amp;$A69,'FY24 BB CIP'!$A$2:$E$163,5,0),"")</f>
        <v>Gifford/Groton Shop Designs (to be pro-rated)</v>
      </c>
      <c r="C69" s="6" t="str">
        <f>IFERROR(VLOOKUP($K$2&amp;"_"&amp;$A69,'FY24 BB CIP'!$A$2:$F$163,6,0),"")</f>
        <v>5000-19-1</v>
      </c>
      <c r="D69" s="69">
        <f>IFERROR(VLOOKUP(B69,'FY24 BB CIP'!$E$2:$G$163,3,FALSE),"")</f>
        <v>43433</v>
      </c>
      <c r="E69" s="69">
        <f>IFERROR(VLOOKUP(B69,'FY24 BB CIP'!E61:H222,4,FALSE),"")</f>
        <v>46387</v>
      </c>
      <c r="F69" s="89"/>
      <c r="G69" s="93">
        <f>IFERROR(VLOOKUP($K$2&amp;"_"&amp;$A69,'FY24 BB CIP'!$A$2:$K$163,9,0),"")</f>
        <v>7636.16</v>
      </c>
      <c r="H69" s="54"/>
      <c r="I69" s="127"/>
      <c r="J69" s="127"/>
      <c r="K69" s="78">
        <f t="shared" si="0"/>
        <v>7636.16</v>
      </c>
      <c r="L69" s="97" t="str">
        <f t="shared" si="1"/>
        <v>OK</v>
      </c>
      <c r="M69" s="119" t="str">
        <f t="shared" si="2"/>
        <v>No Asset ID is required at this time</v>
      </c>
    </row>
    <row r="70" spans="1:13" ht="26.4" customHeight="1" x14ac:dyDescent="0.25">
      <c r="A70" s="6">
        <f>IF(A69&gt;='FY24 BB CIP'!$L$4,"",A69+1)</f>
        <v>61</v>
      </c>
      <c r="B70" s="6" t="str">
        <f>IFERROR(VLOOKUP($K$2&amp;"_"&amp;$A70,'FY24 BB CIP'!$A$2:$E$163,5,0),"")</f>
        <v>Gifford/Groton Shop Designs (to be pro-rated)</v>
      </c>
      <c r="C70" s="6" t="str">
        <f>IFERROR(VLOOKUP($K$2&amp;"_"&amp;$A70,'FY24 BB CIP'!$A$2:$F$163,6,0),"")</f>
        <v>5000-19-1</v>
      </c>
      <c r="D70" s="69">
        <f>IFERROR(VLOOKUP(B70,'FY24 BB CIP'!$E$2:$G$163,3,FALSE),"")</f>
        <v>43433</v>
      </c>
      <c r="E70" s="69">
        <f>IFERROR(VLOOKUP(B70,'FY24 BB CIP'!E62:H223,4,FALSE),"")</f>
        <v>46387</v>
      </c>
      <c r="F70" s="89"/>
      <c r="G70" s="93">
        <f>IFERROR(VLOOKUP($K$2&amp;"_"&amp;$A70,'FY24 BB CIP'!$A$2:$K$163,9,0),"")</f>
        <v>117072.55000000002</v>
      </c>
      <c r="H70" s="54"/>
      <c r="I70" s="127"/>
      <c r="J70" s="127"/>
      <c r="K70" s="78">
        <f t="shared" si="0"/>
        <v>117072.55000000002</v>
      </c>
      <c r="L70" s="97" t="str">
        <f t="shared" si="1"/>
        <v>OK</v>
      </c>
      <c r="M70" s="119" t="str">
        <f t="shared" si="2"/>
        <v>No Asset ID is required at this time</v>
      </c>
    </row>
    <row r="71" spans="1:13" ht="26.4" customHeight="1" x14ac:dyDescent="0.25">
      <c r="A71" s="6">
        <f>IF(A70&gt;='FY24 BB CIP'!$L$4,"",A70+1)</f>
        <v>62</v>
      </c>
      <c r="B71" s="6" t="str">
        <f>IFERROR(VLOOKUP($K$2&amp;"_"&amp;$A71,'FY24 BB CIP'!$A$2:$E$163,5,0),"")</f>
        <v>Gifford/Groton Shop Designs (to be pro-rated)</v>
      </c>
      <c r="C71" s="6" t="str">
        <f>IFERROR(VLOOKUP($K$2&amp;"_"&amp;$A71,'FY24 BB CIP'!$A$2:$F$163,6,0),"")</f>
        <v>5000-19-1</v>
      </c>
      <c r="D71" s="69">
        <f>IFERROR(VLOOKUP(B71,'FY24 BB CIP'!$E$2:$G$163,3,FALSE),"")</f>
        <v>43433</v>
      </c>
      <c r="E71" s="69">
        <f>IFERROR(VLOOKUP(B71,'FY24 BB CIP'!E63:H224,4,FALSE),"")</f>
        <v>46387</v>
      </c>
      <c r="F71" s="89"/>
      <c r="G71" s="93">
        <f>IFERROR(VLOOKUP($K$2&amp;"_"&amp;$A71,'FY24 BB CIP'!$A$2:$K$163,9,0),"")</f>
        <v>110372.5</v>
      </c>
      <c r="H71" s="54"/>
      <c r="I71" s="127"/>
      <c r="J71" s="127"/>
      <c r="K71" s="78">
        <f t="shared" si="0"/>
        <v>110372.5</v>
      </c>
      <c r="L71" s="97" t="str">
        <f t="shared" si="1"/>
        <v>OK</v>
      </c>
      <c r="M71" s="119" t="str">
        <f t="shared" si="2"/>
        <v>No Asset ID is required at this time</v>
      </c>
    </row>
    <row r="72" spans="1:13" ht="26.4" customHeight="1" x14ac:dyDescent="0.25">
      <c r="A72" s="6">
        <f>IF(A71&gt;='FY24 BB CIP'!$L$4,"",A71+1)</f>
        <v>63</v>
      </c>
      <c r="B72" s="6" t="str">
        <f>IFERROR(VLOOKUP($K$2&amp;"_"&amp;$A72,'FY24 BB CIP'!$A$2:$E$163,5,0),"")</f>
        <v>Sandbar Entrance, Stormwater and Utilities</v>
      </c>
      <c r="C72" s="6" t="str">
        <f>IFERROR(VLOOKUP($K$2&amp;"_"&amp;$A72,'FY24 BB CIP'!$A$2:$F$163,6,0),"")</f>
        <v>3045-20-1</v>
      </c>
      <c r="D72" s="69">
        <f>IFERROR(VLOOKUP(B72,'FY24 BB CIP'!$E$2:$G$163,3,FALSE),"")</f>
        <v>44042</v>
      </c>
      <c r="E72" s="69">
        <f>IFERROR(VLOOKUP(B72,'FY24 BB CIP'!E64:H225,4,FALSE),"")</f>
        <v>46022</v>
      </c>
      <c r="F72" s="89"/>
      <c r="G72" s="93">
        <f>IFERROR(VLOOKUP($K$2&amp;"_"&amp;$A72,'FY24 BB CIP'!$A$2:$K$163,9,0),"")</f>
        <v>35070.71</v>
      </c>
      <c r="H72" s="54"/>
      <c r="I72" s="127"/>
      <c r="J72" s="127"/>
      <c r="K72" s="78">
        <f t="shared" si="0"/>
        <v>35070.71</v>
      </c>
      <c r="L72" s="97" t="str">
        <f t="shared" si="1"/>
        <v>OK</v>
      </c>
      <c r="M72" s="119" t="str">
        <f t="shared" si="2"/>
        <v>No Asset ID is required at this time</v>
      </c>
    </row>
    <row r="73" spans="1:13" ht="26.4" customHeight="1" x14ac:dyDescent="0.25">
      <c r="A73" s="6">
        <f>IF(A72&gt;='FY24 BB CIP'!$L$4,"",A72+1)</f>
        <v>64</v>
      </c>
      <c r="B73" s="6" t="str">
        <f>IFERROR(VLOOKUP($K$2&amp;"_"&amp;$A73,'FY24 BB CIP'!$A$2:$E$163,5,0),"")</f>
        <v>Sandbar Entrance, Stormwater and Utilities</v>
      </c>
      <c r="C73" s="6" t="str">
        <f>IFERROR(VLOOKUP($K$2&amp;"_"&amp;$A73,'FY24 BB CIP'!$A$2:$F$163,6,0),"")</f>
        <v>3045-20-1</v>
      </c>
      <c r="D73" s="69">
        <f>IFERROR(VLOOKUP(B73,'FY24 BB CIP'!$E$2:$G$163,3,FALSE),"")</f>
        <v>44042</v>
      </c>
      <c r="E73" s="69">
        <f>IFERROR(VLOOKUP(B73,'FY24 BB CIP'!E65:H226,4,FALSE),"")</f>
        <v>46022</v>
      </c>
      <c r="F73" s="89"/>
      <c r="G73" s="93">
        <f>IFERROR(VLOOKUP($K$2&amp;"_"&amp;$A73,'FY24 BB CIP'!$A$2:$K$163,9,0),"")</f>
        <v>49434.420000000013</v>
      </c>
      <c r="H73" s="54"/>
      <c r="I73" s="127"/>
      <c r="J73" s="127"/>
      <c r="K73" s="78">
        <f t="shared" si="0"/>
        <v>49434.420000000013</v>
      </c>
      <c r="L73" s="97" t="str">
        <f t="shared" si="1"/>
        <v>OK</v>
      </c>
      <c r="M73" s="119" t="str">
        <f t="shared" si="2"/>
        <v>No Asset ID is required at this time</v>
      </c>
    </row>
    <row r="74" spans="1:13" ht="26.4" customHeight="1" x14ac:dyDescent="0.25">
      <c r="A74" s="6">
        <f>IF(A73&gt;='FY24 BB CIP'!$L$4,"",A73+1)</f>
        <v>65</v>
      </c>
      <c r="B74" s="6" t="str">
        <f>IFERROR(VLOOKUP($K$2&amp;"_"&amp;$A74,'FY24 BB CIP'!$A$2:$E$163,5,0),"")</f>
        <v>Sandbar Entrance, Stormwater and Utilities</v>
      </c>
      <c r="C74" s="6" t="str">
        <f>IFERROR(VLOOKUP($K$2&amp;"_"&amp;$A74,'FY24 BB CIP'!$A$2:$F$163,6,0),"")</f>
        <v>3045-20-1</v>
      </c>
      <c r="D74" s="69">
        <f>IFERROR(VLOOKUP(B74,'FY24 BB CIP'!$E$2:$G$163,3,FALSE),"")</f>
        <v>44042</v>
      </c>
      <c r="E74" s="69">
        <f>IFERROR(VLOOKUP(B74,'FY24 BB CIP'!E66:H227,4,FALSE),"")</f>
        <v>46022</v>
      </c>
      <c r="F74" s="89"/>
      <c r="G74" s="93">
        <f>IFERROR(VLOOKUP($K$2&amp;"_"&amp;$A74,'FY24 BB CIP'!$A$2:$K$163,9,0),"")</f>
        <v>1225</v>
      </c>
      <c r="H74" s="54"/>
      <c r="I74" s="127"/>
      <c r="J74" s="127"/>
      <c r="K74" s="78">
        <f t="shared" ref="K74:K137" si="3">G74+H74+I74-J74</f>
        <v>1225</v>
      </c>
      <c r="L74" s="97" t="str">
        <f t="shared" si="1"/>
        <v>OK</v>
      </c>
      <c r="M74" s="119" t="str">
        <f t="shared" si="2"/>
        <v>No Asset ID is required at this time</v>
      </c>
    </row>
    <row r="75" spans="1:13" ht="26.4" customHeight="1" x14ac:dyDescent="0.25">
      <c r="A75" s="6">
        <f>IF(A74&gt;='FY24 BB CIP'!$L$4,"",A74+1)</f>
        <v>66</v>
      </c>
      <c r="B75" s="6" t="str">
        <f>IFERROR(VLOOKUP($K$2&amp;"_"&amp;$A75,'FY24 BB CIP'!$A$2:$E$163,5,0),"")</f>
        <v>Ascutney Mtn Bath Reno</v>
      </c>
      <c r="C75" s="6" t="str">
        <f>IFERROR(VLOOKUP($K$2&amp;"_"&amp;$A75,'FY24 BB CIP'!$A$2:$F$163,6,0),"")</f>
        <v>1045-20-2</v>
      </c>
      <c r="D75" s="69">
        <f>IFERROR(VLOOKUP(B75,'FY24 BB CIP'!$E$2:$G$163,3,FALSE),"")</f>
        <v>44063</v>
      </c>
      <c r="E75" s="69">
        <f>IFERROR(VLOOKUP(B75,'FY24 BB CIP'!E67:H228,4,FALSE),"")</f>
        <v>45657</v>
      </c>
      <c r="F75" s="89"/>
      <c r="G75" s="93">
        <f>IFERROR(VLOOKUP($K$2&amp;"_"&amp;$A75,'FY24 BB CIP'!$A$2:$K$163,9,0),"")</f>
        <v>5349.29</v>
      </c>
      <c r="H75" s="54"/>
      <c r="I75" s="127"/>
      <c r="J75" s="127"/>
      <c r="K75" s="78">
        <f t="shared" si="3"/>
        <v>5349.29</v>
      </c>
      <c r="L75" s="97" t="str">
        <f t="shared" ref="L75:L138" si="4">IF(AND(J75&gt;0,F75=""),"The In-Service Go Live Date is Required in Column F","OK")</f>
        <v>OK</v>
      </c>
      <c r="M75" s="119" t="str">
        <f t="shared" ref="M75:M138" si="5">IF(AND(F75="",J75=0),"No Asset ID is required at this time","Provide the AM Asset ID that was created from Capitalizing CIP")</f>
        <v>No Asset ID is required at this time</v>
      </c>
    </row>
    <row r="76" spans="1:13" ht="26.4" customHeight="1" x14ac:dyDescent="0.25">
      <c r="A76" s="6">
        <f>IF(A75&gt;='FY24 BB CIP'!$L$4,"",A75+1)</f>
        <v>67</v>
      </c>
      <c r="B76" s="6" t="str">
        <f>IFERROR(VLOOKUP($K$2&amp;"_"&amp;$A76,'FY24 BB CIP'!$A$2:$E$163,5,0),"")</f>
        <v>St. Catherine Distribution</v>
      </c>
      <c r="C76" s="6" t="str">
        <f>IFERROR(VLOOKUP($K$2&amp;"_"&amp;$A76,'FY24 BB CIP'!$A$2:$F$163,6,0),"")</f>
        <v>2020-19-2</v>
      </c>
      <c r="D76" s="69">
        <f>IFERROR(VLOOKUP(B76,'FY24 BB CIP'!$E$2:$G$163,3,FALSE),"")</f>
        <v>44036</v>
      </c>
      <c r="E76" s="69">
        <f>IFERROR(VLOOKUP(B76,'FY24 BB CIP'!E68:H229,4,FALSE),"")</f>
        <v>46387</v>
      </c>
      <c r="F76" s="89"/>
      <c r="G76" s="93">
        <f>IFERROR(VLOOKUP($K$2&amp;"_"&amp;$A76,'FY24 BB CIP'!$A$2:$K$163,9,0),"")</f>
        <v>4401.59</v>
      </c>
      <c r="H76" s="54"/>
      <c r="I76" s="127"/>
      <c r="J76" s="127"/>
      <c r="K76" s="78">
        <f t="shared" si="3"/>
        <v>4401.59</v>
      </c>
      <c r="L76" s="97" t="str">
        <f t="shared" si="4"/>
        <v>OK</v>
      </c>
      <c r="M76" s="119" t="str">
        <f t="shared" si="5"/>
        <v>No Asset ID is required at this time</v>
      </c>
    </row>
    <row r="77" spans="1:13" ht="26.4" customHeight="1" x14ac:dyDescent="0.25">
      <c r="A77" s="6">
        <f>IF(A76&gt;='FY24 BB CIP'!$L$4,"",A76+1)</f>
        <v>68</v>
      </c>
      <c r="B77" s="6" t="str">
        <f>IFERROR(VLOOKUP($K$2&amp;"_"&amp;$A77,'FY24 BB CIP'!$A$2:$E$163,5,0),"")</f>
        <v>St. Catherine Distribution</v>
      </c>
      <c r="C77" s="6" t="str">
        <f>IFERROR(VLOOKUP($K$2&amp;"_"&amp;$A77,'FY24 BB CIP'!$A$2:$F$163,6,0),"")</f>
        <v>2020-19-2</v>
      </c>
      <c r="D77" s="69">
        <f>IFERROR(VLOOKUP(B77,'FY24 BB CIP'!$E$2:$G$163,3,FALSE),"")</f>
        <v>44036</v>
      </c>
      <c r="E77" s="69">
        <f>IFERROR(VLOOKUP(B77,'FY24 BB CIP'!E69:H230,4,FALSE),"")</f>
        <v>46387</v>
      </c>
      <c r="F77" s="89"/>
      <c r="G77" s="93">
        <f>IFERROR(VLOOKUP($K$2&amp;"_"&amp;$A77,'FY24 BB CIP'!$A$2:$K$163,9,0),"")</f>
        <v>26464.16</v>
      </c>
      <c r="H77" s="54"/>
      <c r="I77" s="127"/>
      <c r="J77" s="127"/>
      <c r="K77" s="78">
        <f t="shared" si="3"/>
        <v>26464.16</v>
      </c>
      <c r="L77" s="97" t="str">
        <f t="shared" si="4"/>
        <v>OK</v>
      </c>
      <c r="M77" s="119" t="str">
        <f t="shared" si="5"/>
        <v>No Asset ID is required at this time</v>
      </c>
    </row>
    <row r="78" spans="1:13" ht="26.4" customHeight="1" x14ac:dyDescent="0.25">
      <c r="A78" s="6">
        <f>IF(A77&gt;='FY24 BB CIP'!$L$4,"",A77+1)</f>
        <v>69</v>
      </c>
      <c r="B78" s="6" t="str">
        <f>IFERROR(VLOOKUP($K$2&amp;"_"&amp;$A78,'FY24 BB CIP'!$A$2:$E$163,5,0),"")</f>
        <v>Lake Carmi Day Use Water</v>
      </c>
      <c r="C78" s="6" t="str">
        <f>IFERROR(VLOOKUP($K$2&amp;"_"&amp;$A78,'FY24 BB CIP'!$A$2:$F$163,6,0),"")</f>
        <v>3025-21-1</v>
      </c>
      <c r="D78" s="69">
        <f>IFERROR(VLOOKUP(B78,'FY24 BB CIP'!$E$2:$G$163,3,FALSE),"")</f>
        <v>44357</v>
      </c>
      <c r="E78" s="69">
        <f>IFERROR(VLOOKUP(B78,'FY24 BB CIP'!E70:H231,4,FALSE),"")</f>
        <v>45291</v>
      </c>
      <c r="F78" s="89"/>
      <c r="G78" s="93">
        <f>IFERROR(VLOOKUP($K$2&amp;"_"&amp;$A78,'FY24 BB CIP'!$A$2:$K$163,9,0),"")</f>
        <v>30538.95</v>
      </c>
      <c r="H78" s="54"/>
      <c r="I78" s="127"/>
      <c r="J78" s="127"/>
      <c r="K78" s="78">
        <f t="shared" si="3"/>
        <v>30538.95</v>
      </c>
      <c r="L78" s="97" t="str">
        <f t="shared" si="4"/>
        <v>OK</v>
      </c>
      <c r="M78" s="119" t="str">
        <f t="shared" si="5"/>
        <v>No Asset ID is required at this time</v>
      </c>
    </row>
    <row r="79" spans="1:13" ht="26.4" customHeight="1" x14ac:dyDescent="0.25">
      <c r="A79" s="6">
        <f>IF(A78&gt;='FY24 BB CIP'!$L$4,"",A78+1)</f>
        <v>70</v>
      </c>
      <c r="B79" s="6" t="str">
        <f>IFERROR(VLOOKUP($K$2&amp;"_"&amp;$A79,'FY24 BB CIP'!$A$2:$E$163,5,0),"")</f>
        <v>Lake Carmi Day Use Water</v>
      </c>
      <c r="C79" s="6" t="str">
        <f>IFERROR(VLOOKUP($K$2&amp;"_"&amp;$A79,'FY24 BB CIP'!$A$2:$F$163,6,0),"")</f>
        <v>3025-21-1</v>
      </c>
      <c r="D79" s="69">
        <f>IFERROR(VLOOKUP(B79,'FY24 BB CIP'!$E$2:$G$163,3,FALSE),"")</f>
        <v>44357</v>
      </c>
      <c r="E79" s="69">
        <f>IFERROR(VLOOKUP(B79,'FY24 BB CIP'!E71:H232,4,FALSE),"")</f>
        <v>45291</v>
      </c>
      <c r="F79" s="89"/>
      <c r="G79" s="93">
        <f>IFERROR(VLOOKUP($K$2&amp;"_"&amp;$A79,'FY24 BB CIP'!$A$2:$K$163,9,0),"")</f>
        <v>14325.15</v>
      </c>
      <c r="H79" s="54"/>
      <c r="I79" s="127"/>
      <c r="J79" s="127"/>
      <c r="K79" s="78">
        <f t="shared" si="3"/>
        <v>14325.15</v>
      </c>
      <c r="L79" s="97" t="str">
        <f t="shared" si="4"/>
        <v>OK</v>
      </c>
      <c r="M79" s="119" t="str">
        <f t="shared" si="5"/>
        <v>No Asset ID is required at this time</v>
      </c>
    </row>
    <row r="80" spans="1:13" ht="26.4" customHeight="1" x14ac:dyDescent="0.25">
      <c r="A80" s="6">
        <f>IF(A79&gt;='FY24 BB CIP'!$L$4,"",A79+1)</f>
        <v>71</v>
      </c>
      <c r="B80" s="6" t="str">
        <f>IFERROR(VLOOKUP($K$2&amp;"_"&amp;$A80,'FY24 BB CIP'!$A$2:$E$163,5,0),"")</f>
        <v>Fort Dummer TB2 Wastewater</v>
      </c>
      <c r="C80" s="6" t="str">
        <f>IFERROR(VLOOKUP($K$2&amp;"_"&amp;$A80,'FY24 BB CIP'!$A$2:$F$163,6,0),"")</f>
        <v>1020-20-1</v>
      </c>
      <c r="D80" s="69">
        <f>IFERROR(VLOOKUP(B80,'FY24 BB CIP'!$E$2:$G$163,3,FALSE),"")</f>
        <v>43802</v>
      </c>
      <c r="E80" s="69">
        <f>IFERROR(VLOOKUP(B80,'FY24 BB CIP'!E72:H233,4,FALSE),"")</f>
        <v>45291</v>
      </c>
      <c r="F80" s="89"/>
      <c r="G80" s="93">
        <f>IFERROR(VLOOKUP($K$2&amp;"_"&amp;$A80,'FY24 BB CIP'!$A$2:$K$163,9,0),"")</f>
        <v>5466.83</v>
      </c>
      <c r="H80" s="54"/>
      <c r="I80" s="127"/>
      <c r="J80" s="127"/>
      <c r="K80" s="78">
        <f t="shared" si="3"/>
        <v>5466.83</v>
      </c>
      <c r="L80" s="97" t="str">
        <f t="shared" si="4"/>
        <v>OK</v>
      </c>
      <c r="M80" s="119" t="str">
        <f t="shared" si="5"/>
        <v>No Asset ID is required at this time</v>
      </c>
    </row>
    <row r="81" spans="1:13" ht="26.4" customHeight="1" x14ac:dyDescent="0.25">
      <c r="A81" s="6">
        <f>IF(A80&gt;='FY24 BB CIP'!$L$4,"",A80+1)</f>
        <v>72</v>
      </c>
      <c r="B81" s="6" t="str">
        <f>IFERROR(VLOOKUP($K$2&amp;"_"&amp;$A81,'FY24 BB CIP'!$A$2:$E$163,5,0),"")</f>
        <v>Fort Dummer TB2 Wastewater</v>
      </c>
      <c r="C81" s="6" t="str">
        <f>IFERROR(VLOOKUP($K$2&amp;"_"&amp;$A81,'FY24 BB CIP'!$A$2:$F$163,6,0),"")</f>
        <v>1020-20-1</v>
      </c>
      <c r="D81" s="69">
        <f>IFERROR(VLOOKUP(B81,'FY24 BB CIP'!$E$2:$G$163,3,FALSE),"")</f>
        <v>43802</v>
      </c>
      <c r="E81" s="69">
        <f>IFERROR(VLOOKUP(B81,'FY24 BB CIP'!E73:H234,4,FALSE),"")</f>
        <v>45291</v>
      </c>
      <c r="F81" s="89"/>
      <c r="G81" s="93">
        <f>IFERROR(VLOOKUP($K$2&amp;"_"&amp;$A81,'FY24 BB CIP'!$A$2:$K$163,9,0),"")</f>
        <v>1525.78</v>
      </c>
      <c r="H81" s="54"/>
      <c r="I81" s="127"/>
      <c r="J81" s="127"/>
      <c r="K81" s="78">
        <f t="shared" si="3"/>
        <v>1525.78</v>
      </c>
      <c r="L81" s="97" t="str">
        <f t="shared" si="4"/>
        <v>OK</v>
      </c>
      <c r="M81" s="119" t="str">
        <f t="shared" si="5"/>
        <v>No Asset ID is required at this time</v>
      </c>
    </row>
    <row r="82" spans="1:13" ht="26.4" customHeight="1" x14ac:dyDescent="0.25">
      <c r="A82" s="6">
        <f>IF(A81&gt;='FY24 BB CIP'!$L$4,"",A81+1)</f>
        <v>73</v>
      </c>
      <c r="B82" s="6" t="str">
        <f>IFERROR(VLOOKUP($K$2&amp;"_"&amp;$A82,'FY24 BB CIP'!$A$2:$E$163,5,0),"")</f>
        <v>Fort Dummer TB2 Wastewater</v>
      </c>
      <c r="C82" s="6" t="str">
        <f>IFERROR(VLOOKUP($K$2&amp;"_"&amp;$A82,'FY24 BB CIP'!$A$2:$F$163,6,0),"")</f>
        <v>1020-20-1</v>
      </c>
      <c r="D82" s="69">
        <f>IFERROR(VLOOKUP(B82,'FY24 BB CIP'!$E$2:$G$163,3,FALSE),"")</f>
        <v>43802</v>
      </c>
      <c r="E82" s="69">
        <f>IFERROR(VLOOKUP(B82,'FY24 BB CIP'!E74:H235,4,FALSE),"")</f>
        <v>45291</v>
      </c>
      <c r="F82" s="89"/>
      <c r="G82" s="93">
        <f>IFERROR(VLOOKUP($K$2&amp;"_"&amp;$A82,'FY24 BB CIP'!$A$2:$K$163,9,0),"")</f>
        <v>9037.66</v>
      </c>
      <c r="H82" s="54"/>
      <c r="I82" s="127"/>
      <c r="J82" s="127"/>
      <c r="K82" s="78">
        <f t="shared" si="3"/>
        <v>9037.66</v>
      </c>
      <c r="L82" s="97" t="str">
        <f t="shared" si="4"/>
        <v>OK</v>
      </c>
      <c r="M82" s="119" t="str">
        <f t="shared" si="5"/>
        <v>No Asset ID is required at this time</v>
      </c>
    </row>
    <row r="83" spans="1:13" ht="26.4" customHeight="1" x14ac:dyDescent="0.25">
      <c r="A83" s="6">
        <f>IF(A82&gt;='FY24 BB CIP'!$L$4,"",A82+1)</f>
        <v>74</v>
      </c>
      <c r="B83" s="6" t="str">
        <f>IFERROR(VLOOKUP($K$2&amp;"_"&amp;$A83,'FY24 BB CIP'!$A$2:$E$163,5,0),"")</f>
        <v>Fort Dummer TB2 Wastewater</v>
      </c>
      <c r="C83" s="6" t="str">
        <f>IFERROR(VLOOKUP($K$2&amp;"_"&amp;$A83,'FY24 BB CIP'!$A$2:$F$163,6,0),"")</f>
        <v>1020-20-1</v>
      </c>
      <c r="D83" s="69">
        <f>IFERROR(VLOOKUP(B83,'FY24 BB CIP'!$E$2:$G$163,3,FALSE),"")</f>
        <v>43802</v>
      </c>
      <c r="E83" s="69">
        <f>IFERROR(VLOOKUP(B83,'FY24 BB CIP'!E75:H236,4,FALSE),"")</f>
        <v>45291</v>
      </c>
      <c r="F83" s="89"/>
      <c r="G83" s="93">
        <f>IFERROR(VLOOKUP($K$2&amp;"_"&amp;$A83,'FY24 BB CIP'!$A$2:$K$163,9,0),"")</f>
        <v>282756.17000000004</v>
      </c>
      <c r="H83" s="54"/>
      <c r="I83" s="127"/>
      <c r="J83" s="127"/>
      <c r="K83" s="78">
        <f t="shared" si="3"/>
        <v>282756.17000000004</v>
      </c>
      <c r="L83" s="97" t="str">
        <f t="shared" si="4"/>
        <v>OK</v>
      </c>
      <c r="M83" s="119" t="str">
        <f t="shared" si="5"/>
        <v>No Asset ID is required at this time</v>
      </c>
    </row>
    <row r="84" spans="1:13" ht="26.4" customHeight="1" x14ac:dyDescent="0.25">
      <c r="A84" s="6">
        <f>IF(A83&gt;='FY24 BB CIP'!$L$4,"",A83+1)</f>
        <v>75</v>
      </c>
      <c r="B84" s="6" t="str">
        <f>IFERROR(VLOOKUP($K$2&amp;"_"&amp;$A84,'FY24 BB CIP'!$A$2:$E$163,5,0),"")</f>
        <v>3-Acre Allis</v>
      </c>
      <c r="C84" s="6" t="str">
        <f>IFERROR(VLOOKUP($K$2&amp;"_"&amp;$A84,'FY24 BB CIP'!$A$2:$F$163,6,0),"")</f>
        <v>1005-3A22</v>
      </c>
      <c r="D84" s="69">
        <f>IFERROR(VLOOKUP(B84,'FY24 BB CIP'!$E$2:$G$163,3,FALSE),"")</f>
        <v>44959</v>
      </c>
      <c r="E84" s="69">
        <f>IFERROR(VLOOKUP(B84,'FY24 BB CIP'!E76:H237,4,FALSE),"")</f>
        <v>46022</v>
      </c>
      <c r="F84" s="89"/>
      <c r="G84" s="93">
        <f>IFERROR(VLOOKUP($K$2&amp;"_"&amp;$A84,'FY24 BB CIP'!$A$2:$K$163,9,0),"")</f>
        <v>7779.8099999999995</v>
      </c>
      <c r="H84" s="54"/>
      <c r="I84" s="127"/>
      <c r="J84" s="127"/>
      <c r="K84" s="78">
        <f t="shared" si="3"/>
        <v>7779.8099999999995</v>
      </c>
      <c r="L84" s="97" t="str">
        <f t="shared" si="4"/>
        <v>OK</v>
      </c>
      <c r="M84" s="119" t="str">
        <f t="shared" si="5"/>
        <v>No Asset ID is required at this time</v>
      </c>
    </row>
    <row r="85" spans="1:13" ht="26.4" customHeight="1" x14ac:dyDescent="0.25">
      <c r="A85" s="6">
        <f>IF(A84&gt;='FY24 BB CIP'!$L$4,"",A84+1)</f>
        <v>76</v>
      </c>
      <c r="B85" s="6" t="str">
        <f>IFERROR(VLOOKUP($K$2&amp;"_"&amp;$A85,'FY24 BB CIP'!$A$2:$E$163,5,0),"")</f>
        <v>Camp Plymouth electrical</v>
      </c>
      <c r="C85" s="6" t="str">
        <f>IFERROR(VLOOKUP($K$2&amp;"_"&amp;$A85,'FY24 BB CIP'!$A$2:$F$163,6,0),"")</f>
        <v>1020-RI23-1</v>
      </c>
      <c r="D85" s="69">
        <f>IFERROR(VLOOKUP(B85,'FY24 BB CIP'!$E$2:$G$163,3,FALSE),"")</f>
        <v>45084</v>
      </c>
      <c r="E85" s="69">
        <f>IFERROR(VLOOKUP(B85,'FY24 BB CIP'!E77:H238,4,FALSE),"")</f>
        <v>45291</v>
      </c>
      <c r="F85" s="89"/>
      <c r="G85" s="93">
        <f>IFERROR(VLOOKUP($K$2&amp;"_"&amp;$A85,'FY24 BB CIP'!$A$2:$K$163,9,0),"")</f>
        <v>11939.59</v>
      </c>
      <c r="H85" s="54"/>
      <c r="I85" s="127"/>
      <c r="J85" s="127"/>
      <c r="K85" s="78">
        <f t="shared" si="3"/>
        <v>11939.59</v>
      </c>
      <c r="L85" s="97" t="str">
        <f t="shared" si="4"/>
        <v>OK</v>
      </c>
      <c r="M85" s="119" t="str">
        <f t="shared" si="5"/>
        <v>No Asset ID is required at this time</v>
      </c>
    </row>
    <row r="86" spans="1:13" ht="26.4" customHeight="1" x14ac:dyDescent="0.25">
      <c r="A86" s="6">
        <f>IF(A85&gt;='FY24 BB CIP'!$L$4,"",A85+1)</f>
        <v>77</v>
      </c>
      <c r="B86" s="6" t="str">
        <f>IFERROR(VLOOKUP($K$2&amp;"_"&amp;$A86,'FY24 BB CIP'!$A$2:$E$163,5,0),"")</f>
        <v>FT Dummer Heat Pump</v>
      </c>
      <c r="C86" s="6" t="str">
        <f>IFERROR(VLOOKUP($K$2&amp;"_"&amp;$A86,'FY24 BB CIP'!$A$2:$F$163,6,0),"")</f>
        <v>1020-RI23-2</v>
      </c>
      <c r="D86" s="69">
        <f>IFERROR(VLOOKUP(B86,'FY24 BB CIP'!$E$2:$G$163,3,FALSE),"")</f>
        <v>44929</v>
      </c>
      <c r="E86" s="69">
        <f>IFERROR(VLOOKUP(B86,'FY24 BB CIP'!E78:H239,4,FALSE),"")</f>
        <v>45291</v>
      </c>
      <c r="F86" s="89"/>
      <c r="G86" s="93">
        <f>IFERROR(VLOOKUP($K$2&amp;"_"&amp;$A86,'FY24 BB CIP'!$A$2:$K$163,9,0),"")</f>
        <v>20677.080000000002</v>
      </c>
      <c r="H86" s="54"/>
      <c r="I86" s="127"/>
      <c r="J86" s="127"/>
      <c r="K86" s="78">
        <f t="shared" si="3"/>
        <v>20677.080000000002</v>
      </c>
      <c r="L86" s="97" t="str">
        <f t="shared" si="4"/>
        <v>OK</v>
      </c>
      <c r="M86" s="119" t="str">
        <f t="shared" si="5"/>
        <v>No Asset ID is required at this time</v>
      </c>
    </row>
    <row r="87" spans="1:13" ht="26.4" customHeight="1" x14ac:dyDescent="0.25">
      <c r="A87" s="6">
        <f>IF(A86&gt;='FY24 BB CIP'!$L$4,"",A86+1)</f>
        <v>78</v>
      </c>
      <c r="B87" s="6" t="str">
        <f>IFERROR(VLOOKUP($K$2&amp;"_"&amp;$A87,'FY24 BB CIP'!$A$2:$E$163,5,0),"")</f>
        <v>FT Dummer Heat Pump</v>
      </c>
      <c r="C87" s="6" t="str">
        <f>IFERROR(VLOOKUP($K$2&amp;"_"&amp;$A87,'FY24 BB CIP'!$A$2:$F$163,6,0),"")</f>
        <v>1020-RI23-2</v>
      </c>
      <c r="D87" s="69">
        <f>IFERROR(VLOOKUP(B87,'FY24 BB CIP'!$E$2:$G$163,3,FALSE),"")</f>
        <v>44929</v>
      </c>
      <c r="E87" s="69">
        <f>IFERROR(VLOOKUP(B87,'FY24 BB CIP'!E79:H240,4,FALSE),"")</f>
        <v>45291</v>
      </c>
      <c r="F87" s="89"/>
      <c r="G87" s="93">
        <f>IFERROR(VLOOKUP($K$2&amp;"_"&amp;$A87,'FY24 BB CIP'!$A$2:$K$163,9,0),"")</f>
        <v>3262</v>
      </c>
      <c r="H87" s="54"/>
      <c r="I87" s="127"/>
      <c r="J87" s="127"/>
      <c r="K87" s="78">
        <f t="shared" si="3"/>
        <v>3262</v>
      </c>
      <c r="L87" s="97" t="str">
        <f t="shared" si="4"/>
        <v>OK</v>
      </c>
      <c r="M87" s="119" t="str">
        <f t="shared" si="5"/>
        <v>No Asset ID is required at this time</v>
      </c>
    </row>
    <row r="88" spans="1:13" ht="26.4" customHeight="1" x14ac:dyDescent="0.25">
      <c r="A88" s="6">
        <f>IF(A87&gt;='FY24 BB CIP'!$L$4,"",A87+1)</f>
        <v>79</v>
      </c>
      <c r="B88" s="6" t="str">
        <f>IFERROR(VLOOKUP($K$2&amp;"_"&amp;$A88,'FY24 BB CIP'!$A$2:$E$163,5,0),"")</f>
        <v>Molly Stark TB2</v>
      </c>
      <c r="C88" s="6" t="str">
        <f>IFERROR(VLOOKUP($K$2&amp;"_"&amp;$A88,'FY24 BB CIP'!$A$2:$F$163,6,0),"")</f>
        <v>1040-22-1</v>
      </c>
      <c r="D88" s="69">
        <f>IFERROR(VLOOKUP(B88,'FY24 BB CIP'!$E$2:$G$163,3,FALSE),"")</f>
        <v>44853</v>
      </c>
      <c r="E88" s="69">
        <f>IFERROR(VLOOKUP(B88,'FY24 BB CIP'!E80:H241,4,FALSE),"")</f>
        <v>46022</v>
      </c>
      <c r="F88" s="89"/>
      <c r="G88" s="93">
        <f>IFERROR(VLOOKUP($K$2&amp;"_"&amp;$A88,'FY24 BB CIP'!$A$2:$K$163,9,0),"")</f>
        <v>10616.35</v>
      </c>
      <c r="H88" s="54"/>
      <c r="I88" s="127"/>
      <c r="J88" s="127"/>
      <c r="K88" s="78">
        <f t="shared" si="3"/>
        <v>10616.35</v>
      </c>
      <c r="L88" s="97" t="str">
        <f t="shared" si="4"/>
        <v>OK</v>
      </c>
      <c r="M88" s="119" t="str">
        <f t="shared" si="5"/>
        <v>No Asset ID is required at this time</v>
      </c>
    </row>
    <row r="89" spans="1:13" ht="26.4" customHeight="1" x14ac:dyDescent="0.25">
      <c r="A89" s="6">
        <f>IF(A88&gt;='FY24 BB CIP'!$L$4,"",A88+1)</f>
        <v>80</v>
      </c>
      <c r="B89" s="6" t="str">
        <f>IFERROR(VLOOKUP($K$2&amp;"_"&amp;$A89,'FY24 BB CIP'!$A$2:$E$163,5,0),"")</f>
        <v>Townshend Drinking Water</v>
      </c>
      <c r="C89" s="6" t="str">
        <f>IFERROR(VLOOKUP($K$2&amp;"_"&amp;$A89,'FY24 BB CIP'!$A$2:$F$163,6,0),"")</f>
        <v>1065-20-1</v>
      </c>
      <c r="D89" s="69">
        <f>IFERROR(VLOOKUP(B89,'FY24 BB CIP'!$E$2:$G$163,3,FALSE),"")</f>
        <v>44958</v>
      </c>
      <c r="E89" s="69">
        <f>IFERROR(VLOOKUP(B89,'FY24 BB CIP'!E81:H242,4,FALSE),"")</f>
        <v>46022</v>
      </c>
      <c r="F89" s="89"/>
      <c r="G89" s="93">
        <f>IFERROR(VLOOKUP($K$2&amp;"_"&amp;$A89,'FY24 BB CIP'!$A$2:$K$163,9,0),"")</f>
        <v>23404.92</v>
      </c>
      <c r="H89" s="54"/>
      <c r="I89" s="127"/>
      <c r="J89" s="127"/>
      <c r="K89" s="78">
        <f t="shared" si="3"/>
        <v>23404.92</v>
      </c>
      <c r="L89" s="97" t="str">
        <f t="shared" si="4"/>
        <v>OK</v>
      </c>
      <c r="M89" s="119" t="str">
        <f t="shared" si="5"/>
        <v>No Asset ID is required at this time</v>
      </c>
    </row>
    <row r="90" spans="1:13" ht="26.4" customHeight="1" x14ac:dyDescent="0.25">
      <c r="A90" s="6">
        <f>IF(A89&gt;='FY24 BB CIP'!$L$4,"",A89+1)</f>
        <v>81</v>
      </c>
      <c r="B90" s="6" t="str">
        <f>IFERROR(VLOOKUP($K$2&amp;"_"&amp;$A90,'FY24 BB CIP'!$A$2:$E$163,5,0),"")</f>
        <v>Townshend WW/Dry Well Repair</v>
      </c>
      <c r="C90" s="6" t="str">
        <f>IFERROR(VLOOKUP($K$2&amp;"_"&amp;$A90,'FY24 BB CIP'!$A$2:$F$163,6,0),"")</f>
        <v>1065-RI23-1</v>
      </c>
      <c r="D90" s="69">
        <f>IFERROR(VLOOKUP(B90,'FY24 BB CIP'!$E$2:$G$163,3,FALSE),"")</f>
        <v>45055</v>
      </c>
      <c r="E90" s="69">
        <f>IFERROR(VLOOKUP(B90,'FY24 BB CIP'!E82:H243,4,FALSE),"")</f>
        <v>45291</v>
      </c>
      <c r="F90" s="89"/>
      <c r="G90" s="93">
        <f>IFERROR(VLOOKUP($K$2&amp;"_"&amp;$A90,'FY24 BB CIP'!$A$2:$K$163,9,0),"")</f>
        <v>18590.439999999999</v>
      </c>
      <c r="H90" s="54"/>
      <c r="I90" s="127"/>
      <c r="J90" s="127"/>
      <c r="K90" s="78">
        <f t="shared" si="3"/>
        <v>18590.439999999999</v>
      </c>
      <c r="L90" s="97" t="str">
        <f t="shared" si="4"/>
        <v>OK</v>
      </c>
      <c r="M90" s="119" t="str">
        <f t="shared" si="5"/>
        <v>No Asset ID is required at this time</v>
      </c>
    </row>
    <row r="91" spans="1:13" ht="26.4" customHeight="1" x14ac:dyDescent="0.25">
      <c r="A91" s="6">
        <f>IF(A90&gt;='FY24 BB CIP'!$L$4,"",A90+1)</f>
        <v>82</v>
      </c>
      <c r="B91" s="6" t="str">
        <f>IFERROR(VLOOKUP($K$2&amp;"_"&amp;$A91,'FY24 BB CIP'!$A$2:$E$163,5,0),"")</f>
        <v>Branbury Day Use Dock</v>
      </c>
      <c r="C91" s="6" t="str">
        <f>IFERROR(VLOOKUP($K$2&amp;"_"&amp;$A91,'FY24 BB CIP'!$A$2:$F$163,6,0),"")</f>
        <v>2015-RI20-1</v>
      </c>
      <c r="D91" s="69">
        <f>IFERROR(VLOOKUP(B91,'FY24 BB CIP'!$E$2:$G$163,3,FALSE),"")</f>
        <v>45027</v>
      </c>
      <c r="E91" s="69">
        <f>IFERROR(VLOOKUP(B91,'FY24 BB CIP'!E83:H244,4,FALSE),"")</f>
        <v>45291</v>
      </c>
      <c r="F91" s="89"/>
      <c r="G91" s="93">
        <f>IFERROR(VLOOKUP($K$2&amp;"_"&amp;$A91,'FY24 BB CIP'!$A$2:$K$163,9,0),"")</f>
        <v>94238.53</v>
      </c>
      <c r="H91" s="54"/>
      <c r="I91" s="127"/>
      <c r="J91" s="127"/>
      <c r="K91" s="78">
        <f t="shared" si="3"/>
        <v>94238.53</v>
      </c>
      <c r="L91" s="97" t="str">
        <f t="shared" si="4"/>
        <v>OK</v>
      </c>
      <c r="M91" s="119" t="str">
        <f t="shared" si="5"/>
        <v>No Asset ID is required at this time</v>
      </c>
    </row>
    <row r="92" spans="1:13" ht="26.4" customHeight="1" x14ac:dyDescent="0.25">
      <c r="A92" s="6">
        <f>IF(A91&gt;='FY24 BB CIP'!$L$4,"",A91+1)</f>
        <v>83</v>
      </c>
      <c r="B92" s="6" t="str">
        <f>IFERROR(VLOOKUP($K$2&amp;"_"&amp;$A92,'FY24 BB CIP'!$A$2:$E$163,5,0),"")</f>
        <v>E. Lake canoe launch</v>
      </c>
      <c r="C92" s="6" t="str">
        <f>IFERROR(VLOOKUP($K$2&amp;"_"&amp;$A92,'FY24 BB CIP'!$A$2:$F$163,6,0),"")</f>
        <v>2030-23-01</v>
      </c>
      <c r="D92" s="69">
        <f>IFERROR(VLOOKUP(B92,'FY24 BB CIP'!$E$2:$G$163,3,FALSE),"")</f>
        <v>44959</v>
      </c>
      <c r="E92" s="69">
        <f>IFERROR(VLOOKUP(B92,'FY24 BB CIP'!E84:H245,4,FALSE),"")</f>
        <v>45291</v>
      </c>
      <c r="F92" s="89"/>
      <c r="G92" s="93">
        <f>IFERROR(VLOOKUP($K$2&amp;"_"&amp;$A92,'FY24 BB CIP'!$A$2:$K$163,9,0),"")</f>
        <v>4739.59</v>
      </c>
      <c r="H92" s="54"/>
      <c r="I92" s="127"/>
      <c r="J92" s="127"/>
      <c r="K92" s="78">
        <f t="shared" si="3"/>
        <v>4739.59</v>
      </c>
      <c r="L92" s="97" t="str">
        <f t="shared" si="4"/>
        <v>OK</v>
      </c>
      <c r="M92" s="119" t="str">
        <f t="shared" si="5"/>
        <v>No Asset ID is required at this time</v>
      </c>
    </row>
    <row r="93" spans="1:13" ht="26.4" customHeight="1" x14ac:dyDescent="0.25">
      <c r="A93" s="6">
        <f>IF(A92&gt;='FY24 BB CIP'!$L$4,"",A92+1)</f>
        <v>84</v>
      </c>
      <c r="B93" s="6" t="str">
        <f>IFERROR(VLOOKUP($K$2&amp;"_"&amp;$A93,'FY24 BB CIP'!$A$2:$E$163,5,0),"")</f>
        <v>E. Lake canoe launch</v>
      </c>
      <c r="C93" s="6" t="str">
        <f>IFERROR(VLOOKUP($K$2&amp;"_"&amp;$A93,'FY24 BB CIP'!$A$2:$F$163,6,0),"")</f>
        <v>2030-23-01</v>
      </c>
      <c r="D93" s="69">
        <f>IFERROR(VLOOKUP(B93,'FY24 BB CIP'!$E$2:$G$163,3,FALSE),"")</f>
        <v>44959</v>
      </c>
      <c r="E93" s="69">
        <f>IFERROR(VLOOKUP(B93,'FY24 BB CIP'!E85:H246,4,FALSE),"")</f>
        <v>45291</v>
      </c>
      <c r="F93" s="89"/>
      <c r="G93" s="93">
        <f>IFERROR(VLOOKUP($K$2&amp;"_"&amp;$A93,'FY24 BB CIP'!$A$2:$K$163,9,0),"")</f>
        <v>11593.53</v>
      </c>
      <c r="H93" s="54"/>
      <c r="I93" s="127"/>
      <c r="J93" s="127"/>
      <c r="K93" s="78">
        <f t="shared" si="3"/>
        <v>11593.53</v>
      </c>
      <c r="L93" s="97" t="str">
        <f t="shared" si="4"/>
        <v>OK</v>
      </c>
      <c r="M93" s="119" t="str">
        <f t="shared" si="5"/>
        <v>No Asset ID is required at this time</v>
      </c>
    </row>
    <row r="94" spans="1:13" ht="26.4" customHeight="1" x14ac:dyDescent="0.25">
      <c r="A94" s="6">
        <f>IF(A93&gt;='FY24 BB CIP'!$L$4,"",A93+1)</f>
        <v>85</v>
      </c>
      <c r="B94" s="6" t="str">
        <f>IFERROR(VLOOKUP($K$2&amp;"_"&amp;$A94,'FY24 BB CIP'!$A$2:$E$163,5,0),"")</f>
        <v>3-Acre Bomoseen</v>
      </c>
      <c r="C94" s="6" t="str">
        <f>IFERROR(VLOOKUP($K$2&amp;"_"&amp;$A94,'FY24 BB CIP'!$A$2:$F$163,6,0),"")</f>
        <v>2005-3A22</v>
      </c>
      <c r="D94" s="69">
        <f>IFERROR(VLOOKUP(B94,'FY24 BB CIP'!$E$2:$G$163,3,FALSE),"")</f>
        <v>44958</v>
      </c>
      <c r="E94" s="69">
        <f>IFERROR(VLOOKUP(B94,'FY24 BB CIP'!E86:H247,4,FALSE),"")</f>
        <v>46022</v>
      </c>
      <c r="F94" s="89"/>
      <c r="G94" s="93">
        <f>IFERROR(VLOOKUP($K$2&amp;"_"&amp;$A94,'FY24 BB CIP'!$A$2:$K$163,9,0),"")</f>
        <v>1673.6399999999999</v>
      </c>
      <c r="H94" s="54"/>
      <c r="I94" s="127"/>
      <c r="J94" s="127"/>
      <c r="K94" s="78">
        <f t="shared" si="3"/>
        <v>1673.6399999999999</v>
      </c>
      <c r="L94" s="97" t="str">
        <f t="shared" si="4"/>
        <v>OK</v>
      </c>
      <c r="M94" s="119" t="str">
        <f t="shared" si="5"/>
        <v>No Asset ID is required at this time</v>
      </c>
    </row>
    <row r="95" spans="1:13" ht="26.4" customHeight="1" x14ac:dyDescent="0.25">
      <c r="A95" s="6">
        <f>IF(A94&gt;='FY24 BB CIP'!$L$4,"",A94+1)</f>
        <v>86</v>
      </c>
      <c r="B95" s="6" t="str">
        <f>IFERROR(VLOOKUP($K$2&amp;"_"&amp;$A95,'FY24 BB CIP'!$A$2:$E$163,5,0),"")</f>
        <v>3 Acre Half Moon</v>
      </c>
      <c r="C95" s="6" t="str">
        <f>IFERROR(VLOOKUP($K$2&amp;"_"&amp;$A95,'FY24 BB CIP'!$A$2:$F$163,6,0),"")</f>
        <v>2010-3A22</v>
      </c>
      <c r="D95" s="69">
        <f>IFERROR(VLOOKUP(B95,'FY24 BB CIP'!$E$2:$G$163,3,FALSE),"")</f>
        <v>44958</v>
      </c>
      <c r="E95" s="69">
        <f>IFERROR(VLOOKUP(B95,'FY24 BB CIP'!E87:H248,4,FALSE),"")</f>
        <v>46022</v>
      </c>
      <c r="F95" s="89"/>
      <c r="G95" s="93">
        <f>IFERROR(VLOOKUP($K$2&amp;"_"&amp;$A95,'FY24 BB CIP'!$A$2:$K$163,9,0),"")</f>
        <v>1130.05</v>
      </c>
      <c r="H95" s="54"/>
      <c r="I95" s="127"/>
      <c r="J95" s="127"/>
      <c r="K95" s="78">
        <f t="shared" si="3"/>
        <v>1130.05</v>
      </c>
      <c r="L95" s="97" t="str">
        <f t="shared" si="4"/>
        <v>OK</v>
      </c>
      <c r="M95" s="119" t="str">
        <f t="shared" si="5"/>
        <v>No Asset ID is required at this time</v>
      </c>
    </row>
    <row r="96" spans="1:13" ht="26.4" customHeight="1" x14ac:dyDescent="0.25">
      <c r="A96" s="6">
        <f>IF(A95&gt;='FY24 BB CIP'!$L$4,"",A95+1)</f>
        <v>87</v>
      </c>
      <c r="B96" s="6" t="str">
        <f>IFERROR(VLOOKUP($K$2&amp;"_"&amp;$A96,'FY24 BB CIP'!$A$2:$E$163,5,0),"")</f>
        <v>3-Acre Branbury</v>
      </c>
      <c r="C96" s="6" t="str">
        <f>IFERROR(VLOOKUP($K$2&amp;"_"&amp;$A96,'FY24 BB CIP'!$A$2:$F$163,6,0),"")</f>
        <v>2015-3A22</v>
      </c>
      <c r="D96" s="69">
        <f>IFERROR(VLOOKUP(B96,'FY24 BB CIP'!$E$2:$G$163,3,FALSE),"")</f>
        <v>44958</v>
      </c>
      <c r="E96" s="69">
        <f>IFERROR(VLOOKUP(B96,'FY24 BB CIP'!E88:H249,4,FALSE),"")</f>
        <v>46022</v>
      </c>
      <c r="F96" s="89"/>
      <c r="G96" s="93">
        <f>IFERROR(VLOOKUP($K$2&amp;"_"&amp;$A96,'FY24 BB CIP'!$A$2:$K$163,9,0),"")</f>
        <v>2277.6</v>
      </c>
      <c r="H96" s="54"/>
      <c r="I96" s="127"/>
      <c r="J96" s="127"/>
      <c r="K96" s="78">
        <f t="shared" si="3"/>
        <v>2277.6</v>
      </c>
      <c r="L96" s="97" t="str">
        <f t="shared" si="4"/>
        <v>OK</v>
      </c>
      <c r="M96" s="119" t="str">
        <f t="shared" si="5"/>
        <v>No Asset ID is required at this time</v>
      </c>
    </row>
    <row r="97" spans="1:13" ht="26.4" customHeight="1" x14ac:dyDescent="0.25">
      <c r="A97" s="6">
        <f>IF(A96&gt;='FY24 BB CIP'!$L$4,"",A96+1)</f>
        <v>88</v>
      </c>
      <c r="B97" s="6" t="str">
        <f>IFERROR(VLOOKUP($K$2&amp;"_"&amp;$A97,'FY24 BB CIP'!$A$2:$E$163,5,0),"")</f>
        <v>3-Acre Button Bay</v>
      </c>
      <c r="C97" s="6" t="str">
        <f>IFERROR(VLOOKUP($K$2&amp;"_"&amp;$A97,'FY24 BB CIP'!$A$2:$F$163,6,0),"")</f>
        <v>2020-3A22</v>
      </c>
      <c r="D97" s="69">
        <f>IFERROR(VLOOKUP(B97,'FY24 BB CIP'!$E$2:$G$163,3,FALSE),"")</f>
        <v>44958</v>
      </c>
      <c r="E97" s="69">
        <f>IFERROR(VLOOKUP(B97,'FY24 BB CIP'!E89:H250,4,FALSE),"")</f>
        <v>46022</v>
      </c>
      <c r="F97" s="89"/>
      <c r="G97" s="93">
        <f>IFERROR(VLOOKUP($K$2&amp;"_"&amp;$A97,'FY24 BB CIP'!$A$2:$K$163,9,0),"")</f>
        <v>1885.4</v>
      </c>
      <c r="H97" s="54"/>
      <c r="I97" s="127"/>
      <c r="J97" s="127"/>
      <c r="K97" s="78">
        <f t="shared" si="3"/>
        <v>1885.4</v>
      </c>
      <c r="L97" s="97" t="str">
        <f t="shared" si="4"/>
        <v>OK</v>
      </c>
      <c r="M97" s="119" t="str">
        <f t="shared" si="5"/>
        <v>No Asset ID is required at this time</v>
      </c>
    </row>
    <row r="98" spans="1:13" ht="26.4" customHeight="1" x14ac:dyDescent="0.25">
      <c r="A98" s="6">
        <f>IF(A97&gt;='FY24 BB CIP'!$L$4,"",A97+1)</f>
        <v>89</v>
      </c>
      <c r="B98" s="6" t="str">
        <f>IFERROR(VLOOKUP($K$2&amp;"_"&amp;$A98,'FY24 BB CIP'!$A$2:$E$163,5,0),"")</f>
        <v>3 Acre DAR</v>
      </c>
      <c r="C98" s="6" t="str">
        <f>IFERROR(VLOOKUP($K$2&amp;"_"&amp;$A98,'FY24 BB CIP'!$A$2:$F$163,6,0),"")</f>
        <v>2025-3A22</v>
      </c>
      <c r="D98" s="69">
        <f>IFERROR(VLOOKUP(B98,'FY24 BB CIP'!$E$2:$G$163,3,FALSE),"")</f>
        <v>44958</v>
      </c>
      <c r="E98" s="69">
        <f>IFERROR(VLOOKUP(B98,'FY24 BB CIP'!E90:H251,4,FALSE),"")</f>
        <v>46022</v>
      </c>
      <c r="F98" s="89"/>
      <c r="G98" s="93">
        <f>IFERROR(VLOOKUP($K$2&amp;"_"&amp;$A98,'FY24 BB CIP'!$A$2:$K$163,9,0),"")</f>
        <v>1199.6600000000001</v>
      </c>
      <c r="H98" s="54"/>
      <c r="I98" s="127"/>
      <c r="J98" s="127"/>
      <c r="K98" s="78">
        <f t="shared" si="3"/>
        <v>1199.6600000000001</v>
      </c>
      <c r="L98" s="97" t="str">
        <f t="shared" si="4"/>
        <v>OK</v>
      </c>
      <c r="M98" s="119" t="str">
        <f t="shared" si="5"/>
        <v>No Asset ID is required at this time</v>
      </c>
    </row>
    <row r="99" spans="1:13" ht="26.4" customHeight="1" x14ac:dyDescent="0.25">
      <c r="A99" s="6">
        <f>IF(A98&gt;='FY24 BB CIP'!$L$4,"",A98+1)</f>
        <v>90</v>
      </c>
      <c r="B99" s="6" t="str">
        <f>IFERROR(VLOOKUP($K$2&amp;"_"&amp;$A99,'FY24 BB CIP'!$A$2:$E$163,5,0),"")</f>
        <v>3 Acre Emerald</v>
      </c>
      <c r="C99" s="6" t="str">
        <f>IFERROR(VLOOKUP($K$2&amp;"_"&amp;$A99,'FY24 BB CIP'!$A$2:$F$163,6,0),"")</f>
        <v>2030-3A22</v>
      </c>
      <c r="D99" s="69">
        <f>IFERROR(VLOOKUP(B99,'FY24 BB CIP'!$E$2:$G$163,3,FALSE),"")</f>
        <v>44958</v>
      </c>
      <c r="E99" s="69">
        <f>IFERROR(VLOOKUP(B99,'FY24 BB CIP'!E91:H252,4,FALSE),"")</f>
        <v>46022</v>
      </c>
      <c r="F99" s="89"/>
      <c r="G99" s="93">
        <f>IFERROR(VLOOKUP($K$2&amp;"_"&amp;$A99,'FY24 BB CIP'!$A$2:$K$163,9,0),"")</f>
        <v>2241.58</v>
      </c>
      <c r="H99" s="54"/>
      <c r="I99" s="127"/>
      <c r="J99" s="127"/>
      <c r="K99" s="78">
        <f t="shared" si="3"/>
        <v>2241.58</v>
      </c>
      <c r="L99" s="97" t="str">
        <f t="shared" si="4"/>
        <v>OK</v>
      </c>
      <c r="M99" s="119" t="str">
        <f t="shared" si="5"/>
        <v>No Asset ID is required at this time</v>
      </c>
    </row>
    <row r="100" spans="1:13" ht="26.4" customHeight="1" x14ac:dyDescent="0.25">
      <c r="A100" s="6">
        <f>IF(A99&gt;='FY24 BB CIP'!$L$4,"",A99+1)</f>
        <v>91</v>
      </c>
      <c r="B100" s="6" t="str">
        <f>IFERROR(VLOOKUP($K$2&amp;"_"&amp;$A100,'FY24 BB CIP'!$A$2:$E$163,5,0),"")</f>
        <v>3-ACRE Kingsland Bay</v>
      </c>
      <c r="C100" s="6" t="str">
        <f>IFERROR(VLOOKUP($K$2&amp;"_"&amp;$A100,'FY24 BB CIP'!$A$2:$F$163,6,0),"")</f>
        <v>2035-3A22</v>
      </c>
      <c r="D100" s="69">
        <f>IFERROR(VLOOKUP(B100,'FY24 BB CIP'!$E$2:$G$163,3,FALSE),"")</f>
        <v>44958</v>
      </c>
      <c r="E100" s="69">
        <f>IFERROR(VLOOKUP(B100,'FY24 BB CIP'!E92:H253,4,FALSE),"")</f>
        <v>46022</v>
      </c>
      <c r="F100" s="89"/>
      <c r="G100" s="93">
        <f>IFERROR(VLOOKUP($K$2&amp;"_"&amp;$A100,'FY24 BB CIP'!$A$2:$K$163,9,0),"")</f>
        <v>11173</v>
      </c>
      <c r="H100" s="54"/>
      <c r="I100" s="127"/>
      <c r="J100" s="127"/>
      <c r="K100" s="78">
        <f t="shared" si="3"/>
        <v>11173</v>
      </c>
      <c r="L100" s="97" t="str">
        <f t="shared" si="4"/>
        <v>OK</v>
      </c>
      <c r="M100" s="119" t="str">
        <f t="shared" si="5"/>
        <v>No Asset ID is required at this time</v>
      </c>
    </row>
    <row r="101" spans="1:13" ht="26.4" customHeight="1" x14ac:dyDescent="0.25">
      <c r="A101" s="6">
        <f>IF(A100&gt;='FY24 BB CIP'!$L$4,"",A100+1)</f>
        <v>92</v>
      </c>
      <c r="B101" s="6" t="str">
        <f>IFERROR(VLOOKUP($K$2&amp;"_"&amp;$A101,'FY24 BB CIP'!$A$2:$E$163,5,0),"")</f>
        <v>3-ACRE Kingsland Bay</v>
      </c>
      <c r="C101" s="6" t="str">
        <f>IFERROR(VLOOKUP($K$2&amp;"_"&amp;$A101,'FY24 BB CIP'!$A$2:$F$163,6,0),"")</f>
        <v>2035-3A22</v>
      </c>
      <c r="D101" s="69">
        <f>IFERROR(VLOOKUP(B101,'FY24 BB CIP'!$E$2:$G$163,3,FALSE),"")</f>
        <v>44958</v>
      </c>
      <c r="E101" s="69">
        <f>IFERROR(VLOOKUP(B101,'FY24 BB CIP'!E93:H254,4,FALSE),"")</f>
        <v>46022</v>
      </c>
      <c r="F101" s="89"/>
      <c r="G101" s="93">
        <f>IFERROR(VLOOKUP($K$2&amp;"_"&amp;$A101,'FY24 BB CIP'!$A$2:$K$163,9,0),"")</f>
        <v>4162.46</v>
      </c>
      <c r="H101" s="54"/>
      <c r="I101" s="127"/>
      <c r="J101" s="127"/>
      <c r="K101" s="78">
        <f t="shared" si="3"/>
        <v>4162.46</v>
      </c>
      <c r="L101" s="97" t="str">
        <f t="shared" si="4"/>
        <v>OK</v>
      </c>
      <c r="M101" s="119" t="str">
        <f t="shared" si="5"/>
        <v>No Asset ID is required at this time</v>
      </c>
    </row>
    <row r="102" spans="1:13" ht="26.4" customHeight="1" x14ac:dyDescent="0.25">
      <c r="A102" s="6">
        <f>IF(A101&gt;='FY24 BB CIP'!$L$4,"",A101+1)</f>
        <v>93</v>
      </c>
      <c r="B102" s="6" t="str">
        <f>IFERROR(VLOOKUP($K$2&amp;"_"&amp;$A102,'FY24 BB CIP'!$A$2:$E$163,5,0),"")</f>
        <v>3-ACRE Kingsland Bay</v>
      </c>
      <c r="C102" s="6" t="str">
        <f>IFERROR(VLOOKUP($K$2&amp;"_"&amp;$A102,'FY24 BB CIP'!$A$2:$F$163,6,0),"")</f>
        <v>2035-3A22</v>
      </c>
      <c r="D102" s="69">
        <f>IFERROR(VLOOKUP(B102,'FY24 BB CIP'!$E$2:$G$163,3,FALSE),"")</f>
        <v>44958</v>
      </c>
      <c r="E102" s="69">
        <f>IFERROR(VLOOKUP(B102,'FY24 BB CIP'!E94:H255,4,FALSE),"")</f>
        <v>46022</v>
      </c>
      <c r="F102" s="89"/>
      <c r="G102" s="93">
        <f>IFERROR(VLOOKUP($K$2&amp;"_"&amp;$A102,'FY24 BB CIP'!$A$2:$K$163,9,0),"")</f>
        <v>14638.9</v>
      </c>
      <c r="H102" s="54"/>
      <c r="I102" s="127"/>
      <c r="J102" s="127"/>
      <c r="K102" s="78">
        <f t="shared" si="3"/>
        <v>14638.9</v>
      </c>
      <c r="L102" s="97" t="str">
        <f t="shared" si="4"/>
        <v>OK</v>
      </c>
      <c r="M102" s="119" t="str">
        <f t="shared" si="5"/>
        <v>No Asset ID is required at this time</v>
      </c>
    </row>
    <row r="103" spans="1:13" ht="26.4" customHeight="1" x14ac:dyDescent="0.25">
      <c r="A103" s="6">
        <f>IF(A102&gt;='FY24 BB CIP'!$L$4,"",A102+1)</f>
        <v>94</v>
      </c>
      <c r="B103" s="6" t="str">
        <f>IFERROR(VLOOKUP($K$2&amp;"_"&amp;$A103,'FY24 BB CIP'!$A$2:$E$163,5,0),"")</f>
        <v>Kingsland Bay Farmhouse Foundation</v>
      </c>
      <c r="C103" s="6" t="str">
        <f>IFERROR(VLOOKUP($K$2&amp;"_"&amp;$A103,'FY24 BB CIP'!$A$2:$F$163,6,0),"")</f>
        <v>2035-RI22-1</v>
      </c>
      <c r="D103" s="69">
        <f>IFERROR(VLOOKUP(B103,'FY24 BB CIP'!$E$2:$G$163,3,FALSE),"")</f>
        <v>44958</v>
      </c>
      <c r="E103" s="69">
        <f>IFERROR(VLOOKUP(B103,'FY24 BB CIP'!E95:H256,4,FALSE),"")</f>
        <v>45291</v>
      </c>
      <c r="F103" s="89"/>
      <c r="G103" s="93">
        <f>IFERROR(VLOOKUP($K$2&amp;"_"&amp;$A103,'FY24 BB CIP'!$A$2:$K$163,9,0),"")</f>
        <v>23870</v>
      </c>
      <c r="H103" s="54"/>
      <c r="I103" s="127"/>
      <c r="J103" s="127"/>
      <c r="K103" s="78">
        <f t="shared" si="3"/>
        <v>23870</v>
      </c>
      <c r="L103" s="97" t="str">
        <f t="shared" si="4"/>
        <v>OK</v>
      </c>
      <c r="M103" s="119" t="str">
        <f t="shared" si="5"/>
        <v>No Asset ID is required at this time</v>
      </c>
    </row>
    <row r="104" spans="1:13" ht="26.4" customHeight="1" x14ac:dyDescent="0.25">
      <c r="A104" s="6">
        <f>IF(A103&gt;='FY24 BB CIP'!$L$4,"",A103+1)</f>
        <v>95</v>
      </c>
      <c r="B104" s="6" t="str">
        <f>IFERROR(VLOOKUP($K$2&amp;"_"&amp;$A104,'FY24 BB CIP'!$A$2:$E$163,5,0),"")</f>
        <v>K Bay Dining Hall Floor</v>
      </c>
      <c r="C104" s="6" t="str">
        <f>IFERROR(VLOOKUP($K$2&amp;"_"&amp;$A104,'FY24 BB CIP'!$A$2:$F$163,6,0),"")</f>
        <v>2035-RI23-1</v>
      </c>
      <c r="D104" s="69">
        <f>IFERROR(VLOOKUP(B104,'FY24 BB CIP'!$E$2:$G$163,3,FALSE),"")</f>
        <v>44958</v>
      </c>
      <c r="E104" s="69">
        <f>IFERROR(VLOOKUP(B104,'FY24 BB CIP'!E96:H257,4,FALSE),"")</f>
        <v>45291</v>
      </c>
      <c r="F104" s="89"/>
      <c r="G104" s="93">
        <f>IFERROR(VLOOKUP($K$2&amp;"_"&amp;$A104,'FY24 BB CIP'!$A$2:$K$163,9,0),"")</f>
        <v>47100</v>
      </c>
      <c r="H104" s="54"/>
      <c r="I104" s="127"/>
      <c r="J104" s="127"/>
      <c r="K104" s="78">
        <f t="shared" si="3"/>
        <v>47100</v>
      </c>
      <c r="L104" s="97" t="str">
        <f t="shared" si="4"/>
        <v>OK</v>
      </c>
      <c r="M104" s="119" t="str">
        <f t="shared" si="5"/>
        <v>No Asset ID is required at this time</v>
      </c>
    </row>
    <row r="105" spans="1:13" ht="26.4" customHeight="1" x14ac:dyDescent="0.25">
      <c r="A105" s="6">
        <f>IF(A104&gt;='FY24 BB CIP'!$L$4,"",A104+1)</f>
        <v>96</v>
      </c>
      <c r="B105" s="6" t="str">
        <f>IFERROR(VLOOKUP($K$2&amp;"_"&amp;$A105,'FY24 BB CIP'!$A$2:$E$163,5,0),"")</f>
        <v>3 Acre St Catherine</v>
      </c>
      <c r="C105" s="6" t="str">
        <f>IFERROR(VLOOKUP($K$2&amp;"_"&amp;$A105,'FY24 BB CIP'!$A$2:$F$163,6,0),"")</f>
        <v>2045-3A23</v>
      </c>
      <c r="D105" s="69">
        <f>IFERROR(VLOOKUP(B105,'FY24 BB CIP'!$E$2:$G$163,3,FALSE),"")</f>
        <v>44958</v>
      </c>
      <c r="E105" s="69">
        <f>IFERROR(VLOOKUP(B105,'FY24 BB CIP'!E97:H258,4,FALSE),"")</f>
        <v>46022</v>
      </c>
      <c r="F105" s="89"/>
      <c r="G105" s="93">
        <f>IFERROR(VLOOKUP($K$2&amp;"_"&amp;$A105,'FY24 BB CIP'!$A$2:$K$163,9,0),"")</f>
        <v>1652.81</v>
      </c>
      <c r="H105" s="54"/>
      <c r="I105" s="127"/>
      <c r="J105" s="127"/>
      <c r="K105" s="78">
        <f t="shared" si="3"/>
        <v>1652.81</v>
      </c>
      <c r="L105" s="97" t="str">
        <f t="shared" si="4"/>
        <v>OK</v>
      </c>
      <c r="M105" s="119" t="str">
        <f t="shared" si="5"/>
        <v>No Asset ID is required at this time</v>
      </c>
    </row>
    <row r="106" spans="1:13" ht="26.4" customHeight="1" x14ac:dyDescent="0.25">
      <c r="A106" s="6">
        <f>IF(A105&gt;='FY24 BB CIP'!$L$4,"",A105+1)</f>
        <v>97</v>
      </c>
      <c r="B106" s="6" t="str">
        <f>IFERROR(VLOOKUP($K$2&amp;"_"&amp;$A106,'FY24 BB CIP'!$A$2:$E$163,5,0),"")</f>
        <v>3-ACRE - Mt. Philo</v>
      </c>
      <c r="C106" s="6" t="str">
        <f>IFERROR(VLOOKUP($K$2&amp;"_"&amp;$A106,'FY24 BB CIP'!$A$2:$F$163,6,0),"")</f>
        <v>2050-3A22</v>
      </c>
      <c r="D106" s="69">
        <f>IFERROR(VLOOKUP(B106,'FY24 BB CIP'!$E$2:$G$163,3,FALSE),"")</f>
        <v>44958</v>
      </c>
      <c r="E106" s="69">
        <f>IFERROR(VLOOKUP(B106,'FY24 BB CIP'!E98:H259,4,FALSE),"")</f>
        <v>46022</v>
      </c>
      <c r="F106" s="89"/>
      <c r="G106" s="93">
        <f>IFERROR(VLOOKUP($K$2&amp;"_"&amp;$A106,'FY24 BB CIP'!$A$2:$K$163,9,0),"")</f>
        <v>15309.869999999999</v>
      </c>
      <c r="H106" s="54"/>
      <c r="I106" s="127"/>
      <c r="J106" s="127"/>
      <c r="K106" s="78">
        <f t="shared" si="3"/>
        <v>15309.869999999999</v>
      </c>
      <c r="L106" s="97" t="str">
        <f t="shared" si="4"/>
        <v>OK</v>
      </c>
      <c r="M106" s="119" t="str">
        <f t="shared" si="5"/>
        <v>No Asset ID is required at this time</v>
      </c>
    </row>
    <row r="107" spans="1:13" ht="26.4" customHeight="1" x14ac:dyDescent="0.25">
      <c r="A107" s="6">
        <f>IF(A106&gt;='FY24 BB CIP'!$L$4,"",A106+1)</f>
        <v>98</v>
      </c>
      <c r="B107" s="6" t="str">
        <f>IFERROR(VLOOKUP($K$2&amp;"_"&amp;$A107,'FY24 BB CIP'!$A$2:$E$163,5,0),"")</f>
        <v>3-ACRE - Mt. Philo</v>
      </c>
      <c r="C107" s="6" t="str">
        <f>IFERROR(VLOOKUP($K$2&amp;"_"&amp;$A107,'FY24 BB CIP'!$A$2:$F$163,6,0),"")</f>
        <v>2050-3A22</v>
      </c>
      <c r="D107" s="69">
        <f>IFERROR(VLOOKUP(B107,'FY24 BB CIP'!$E$2:$G$163,3,FALSE),"")</f>
        <v>44958</v>
      </c>
      <c r="E107" s="69">
        <f>IFERROR(VLOOKUP(B107,'FY24 BB CIP'!E99:H260,4,FALSE),"")</f>
        <v>46022</v>
      </c>
      <c r="F107" s="89"/>
      <c r="G107" s="93">
        <f>IFERROR(VLOOKUP($K$2&amp;"_"&amp;$A107,'FY24 BB CIP'!$A$2:$K$163,9,0),"")</f>
        <v>12541.27</v>
      </c>
      <c r="H107" s="54"/>
      <c r="I107" s="127"/>
      <c r="J107" s="127"/>
      <c r="K107" s="78">
        <f t="shared" si="3"/>
        <v>12541.27</v>
      </c>
      <c r="L107" s="97" t="str">
        <f t="shared" si="4"/>
        <v>OK</v>
      </c>
      <c r="M107" s="119" t="str">
        <f t="shared" si="5"/>
        <v>No Asset ID is required at this time</v>
      </c>
    </row>
    <row r="108" spans="1:13" ht="26.4" customHeight="1" x14ac:dyDescent="0.25">
      <c r="A108" s="6">
        <f>IF(A107&gt;='FY24 BB CIP'!$L$4,"",A107+1)</f>
        <v>99</v>
      </c>
      <c r="B108" s="6" t="str">
        <f>IFERROR(VLOOKUP($K$2&amp;"_"&amp;$A108,'FY24 BB CIP'!$A$2:$E$163,5,0),"")</f>
        <v>3-Acre Burton Island</v>
      </c>
      <c r="C108" s="6" t="str">
        <f>IFERROR(VLOOKUP($K$2&amp;"_"&amp;$A108,'FY24 BB CIP'!$A$2:$F$163,6,0),"")</f>
        <v>3005-3A22</v>
      </c>
      <c r="D108" s="69">
        <f>IFERROR(VLOOKUP(B108,'FY24 BB CIP'!$E$2:$G$163,3,FALSE),"")</f>
        <v>44958</v>
      </c>
      <c r="E108" s="69">
        <f>IFERROR(VLOOKUP(B108,'FY24 BB CIP'!E100:H261,4,FALSE),"")</f>
        <v>46022</v>
      </c>
      <c r="F108" s="89"/>
      <c r="G108" s="93">
        <f>IFERROR(VLOOKUP($K$2&amp;"_"&amp;$A108,'FY24 BB CIP'!$A$2:$K$163,9,0),"")</f>
        <v>2626.55</v>
      </c>
      <c r="H108" s="54"/>
      <c r="I108" s="127"/>
      <c r="J108" s="127"/>
      <c r="K108" s="78">
        <f t="shared" si="3"/>
        <v>2626.55</v>
      </c>
      <c r="L108" s="97" t="str">
        <f t="shared" si="4"/>
        <v>OK</v>
      </c>
      <c r="M108" s="119" t="str">
        <f t="shared" si="5"/>
        <v>No Asset ID is required at this time</v>
      </c>
    </row>
    <row r="109" spans="1:13" ht="26.4" customHeight="1" x14ac:dyDescent="0.25">
      <c r="A109" s="6">
        <f>IF(A108&gt;='FY24 BB CIP'!$L$4,"",A108+1)</f>
        <v>100</v>
      </c>
      <c r="B109" s="6" t="str">
        <f>IFERROR(VLOOKUP($K$2&amp;"_"&amp;$A109,'FY24 BB CIP'!$A$2:$E$163,5,0),"")</f>
        <v>3 Acre Grand Isle</v>
      </c>
      <c r="C109" s="6" t="str">
        <f>IFERROR(VLOOKUP($K$2&amp;"_"&amp;$A109,'FY24 BB CIP'!$A$2:$F$163,6,0),"")</f>
        <v>3015-3A22</v>
      </c>
      <c r="D109" s="69">
        <f>IFERROR(VLOOKUP(B109,'FY24 BB CIP'!$E$2:$G$163,3,FALSE),"")</f>
        <v>44958</v>
      </c>
      <c r="E109" s="69">
        <f>IFERROR(VLOOKUP(B109,'FY24 BB CIP'!E101:H262,4,FALSE),"")</f>
        <v>46022</v>
      </c>
      <c r="F109" s="89"/>
      <c r="G109" s="93">
        <f>IFERROR(VLOOKUP($K$2&amp;"_"&amp;$A109,'FY24 BB CIP'!$A$2:$K$163,9,0),"")</f>
        <v>4324.6200000000008</v>
      </c>
      <c r="H109" s="54"/>
      <c r="I109" s="127"/>
      <c r="J109" s="127"/>
      <c r="K109" s="78">
        <f t="shared" si="3"/>
        <v>4324.6200000000008</v>
      </c>
      <c r="L109" s="97" t="str">
        <f t="shared" si="4"/>
        <v>OK</v>
      </c>
      <c r="M109" s="119" t="str">
        <f t="shared" si="5"/>
        <v>No Asset ID is required at this time</v>
      </c>
    </row>
    <row r="110" spans="1:13" ht="26.4" customHeight="1" x14ac:dyDescent="0.25">
      <c r="A110" s="6">
        <f>IF(A109&gt;='FY24 BB CIP'!$L$4,"",A109+1)</f>
        <v>101</v>
      </c>
      <c r="B110" s="6" t="str">
        <f>IFERROR(VLOOKUP($K$2&amp;"_"&amp;$A110,'FY24 BB CIP'!$A$2:$E$163,5,0),"")</f>
        <v>3 Acre Carmi</v>
      </c>
      <c r="C110" s="6" t="str">
        <f>IFERROR(VLOOKUP($K$2&amp;"_"&amp;$A110,'FY24 BB CIP'!$A$2:$F$163,6,0),"")</f>
        <v>3025-3A22</v>
      </c>
      <c r="D110" s="69">
        <f>IFERROR(VLOOKUP(B110,'FY24 BB CIP'!$E$2:$G$163,3,FALSE),"")</f>
        <v>44958</v>
      </c>
      <c r="E110" s="69">
        <f>IFERROR(VLOOKUP(B110,'FY24 BB CIP'!E102:H263,4,FALSE),"")</f>
        <v>46022</v>
      </c>
      <c r="F110" s="89"/>
      <c r="G110" s="93">
        <f>IFERROR(VLOOKUP($K$2&amp;"_"&amp;$A110,'FY24 BB CIP'!$A$2:$K$163,9,0),"")</f>
        <v>30359.21</v>
      </c>
      <c r="H110" s="54"/>
      <c r="I110" s="127"/>
      <c r="J110" s="127"/>
      <c r="K110" s="78">
        <f t="shared" si="3"/>
        <v>30359.21</v>
      </c>
      <c r="L110" s="97" t="str">
        <f t="shared" si="4"/>
        <v>OK</v>
      </c>
      <c r="M110" s="119" t="str">
        <f t="shared" si="5"/>
        <v>No Asset ID is required at this time</v>
      </c>
    </row>
    <row r="111" spans="1:13" ht="26.4" customHeight="1" x14ac:dyDescent="0.25">
      <c r="A111" s="6">
        <f>IF(A110&gt;='FY24 BB CIP'!$L$4,"",A110+1)</f>
        <v>102</v>
      </c>
      <c r="B111" s="6" t="str">
        <f>IFERROR(VLOOKUP($K$2&amp;"_"&amp;$A111,'FY24 BB CIP'!$A$2:$E$163,5,0),"")</f>
        <v>3-ACRE North Hero</v>
      </c>
      <c r="C111" s="6" t="str">
        <f>IFERROR(VLOOKUP($K$2&amp;"_"&amp;$A111,'FY24 BB CIP'!$A$2:$F$163,6,0),"")</f>
        <v>3035-3A22</v>
      </c>
      <c r="D111" s="69">
        <f>IFERROR(VLOOKUP(B111,'FY24 BB CIP'!$E$2:$G$163,3,FALSE),"")</f>
        <v>44958</v>
      </c>
      <c r="E111" s="69">
        <f>IFERROR(VLOOKUP(B111,'FY24 BB CIP'!E103:H264,4,FALSE),"")</f>
        <v>46022</v>
      </c>
      <c r="F111" s="89"/>
      <c r="G111" s="93">
        <f>IFERROR(VLOOKUP($K$2&amp;"_"&amp;$A111,'FY24 BB CIP'!$A$2:$K$163,9,0),"")</f>
        <v>3538.6</v>
      </c>
      <c r="H111" s="54"/>
      <c r="I111" s="127"/>
      <c r="J111" s="127"/>
      <c r="K111" s="78">
        <f t="shared" si="3"/>
        <v>3538.6</v>
      </c>
      <c r="L111" s="97" t="str">
        <f t="shared" si="4"/>
        <v>OK</v>
      </c>
      <c r="M111" s="119" t="str">
        <f t="shared" si="5"/>
        <v>No Asset ID is required at this time</v>
      </c>
    </row>
    <row r="112" spans="1:13" ht="26.4" customHeight="1" x14ac:dyDescent="0.25">
      <c r="A112" s="6">
        <f>IF(A111&gt;='FY24 BB CIP'!$L$4,"",A111+1)</f>
        <v>103</v>
      </c>
      <c r="B112" s="6" t="str">
        <f>IFERROR(VLOOKUP($K$2&amp;"_"&amp;$A112,'FY24 BB CIP'!$A$2:$E$163,5,0),"")</f>
        <v>3-ACRE North Hero</v>
      </c>
      <c r="C112" s="6" t="str">
        <f>IFERROR(VLOOKUP($K$2&amp;"_"&amp;$A112,'FY24 BB CIP'!$A$2:$F$163,6,0),"")</f>
        <v>3035-3A22</v>
      </c>
      <c r="D112" s="69">
        <f>IFERROR(VLOOKUP(B112,'FY24 BB CIP'!$E$2:$G$163,3,FALSE),"")</f>
        <v>44958</v>
      </c>
      <c r="E112" s="69">
        <f>IFERROR(VLOOKUP(B112,'FY24 BB CIP'!E104:H265,4,FALSE),"")</f>
        <v>46022</v>
      </c>
      <c r="F112" s="89"/>
      <c r="G112" s="93">
        <f>IFERROR(VLOOKUP($K$2&amp;"_"&amp;$A112,'FY24 BB CIP'!$A$2:$K$163,9,0),"")</f>
        <v>7380.5999999999995</v>
      </c>
      <c r="H112" s="54"/>
      <c r="I112" s="127"/>
      <c r="J112" s="127"/>
      <c r="K112" s="78">
        <f t="shared" si="3"/>
        <v>7380.5999999999995</v>
      </c>
      <c r="L112" s="97" t="str">
        <f t="shared" si="4"/>
        <v>OK</v>
      </c>
      <c r="M112" s="119" t="str">
        <f t="shared" si="5"/>
        <v>No Asset ID is required at this time</v>
      </c>
    </row>
    <row r="113" spans="1:13" ht="26.4" customHeight="1" x14ac:dyDescent="0.25">
      <c r="A113" s="6">
        <f>IF(A112&gt;='FY24 BB CIP'!$L$4,"",A112+1)</f>
        <v>104</v>
      </c>
      <c r="B113" s="6" t="str">
        <f>IFERROR(VLOOKUP($K$2&amp;"_"&amp;$A113,'FY24 BB CIP'!$A$2:$E$163,5,0),"")</f>
        <v>3-ACRE North Hero</v>
      </c>
      <c r="C113" s="6" t="str">
        <f>IFERROR(VLOOKUP($K$2&amp;"_"&amp;$A113,'FY24 BB CIP'!$A$2:$F$163,6,0),"")</f>
        <v>3035-3A22</v>
      </c>
      <c r="D113" s="69">
        <f>IFERROR(VLOOKUP(B113,'FY24 BB CIP'!$E$2:$G$163,3,FALSE),"")</f>
        <v>44958</v>
      </c>
      <c r="E113" s="69">
        <f>IFERROR(VLOOKUP(B113,'FY24 BB CIP'!E105:H266,4,FALSE),"")</f>
        <v>46022</v>
      </c>
      <c r="F113" s="89"/>
      <c r="G113" s="93">
        <f>IFERROR(VLOOKUP($K$2&amp;"_"&amp;$A113,'FY24 BB CIP'!$A$2:$K$163,9,0),"")</f>
        <v>13591.39</v>
      </c>
      <c r="H113" s="54"/>
      <c r="I113" s="127"/>
      <c r="J113" s="127"/>
      <c r="K113" s="78">
        <f t="shared" si="3"/>
        <v>13591.39</v>
      </c>
      <c r="L113" s="97" t="str">
        <f t="shared" si="4"/>
        <v>OK</v>
      </c>
      <c r="M113" s="119" t="str">
        <f t="shared" si="5"/>
        <v>No Asset ID is required at this time</v>
      </c>
    </row>
    <row r="114" spans="1:13" ht="26.4" customHeight="1" x14ac:dyDescent="0.25">
      <c r="A114" s="6">
        <f>IF(A113&gt;='FY24 BB CIP'!$L$4,"",A113+1)</f>
        <v>105</v>
      </c>
      <c r="B114" s="6" t="str">
        <f>IFERROR(VLOOKUP($K$2&amp;"_"&amp;$A114,'FY24 BB CIP'!$A$2:$E$163,5,0),"")</f>
        <v>3 Acre Sandbar</v>
      </c>
      <c r="C114" s="6" t="str">
        <f>IFERROR(VLOOKUP($K$2&amp;"_"&amp;$A114,'FY24 BB CIP'!$A$2:$F$163,6,0),"")</f>
        <v>3045-3A22</v>
      </c>
      <c r="D114" s="69">
        <f>IFERROR(VLOOKUP(B114,'FY24 BB CIP'!$E$2:$G$163,3,FALSE),"")</f>
        <v>44958</v>
      </c>
      <c r="E114" s="69">
        <f>IFERROR(VLOOKUP(B114,'FY24 BB CIP'!E106:H267,4,FALSE),"")</f>
        <v>46022</v>
      </c>
      <c r="F114" s="89"/>
      <c r="G114" s="93">
        <f>IFERROR(VLOOKUP($K$2&amp;"_"&amp;$A114,'FY24 BB CIP'!$A$2:$K$163,9,0),"")</f>
        <v>622.16</v>
      </c>
      <c r="H114" s="54"/>
      <c r="I114" s="127"/>
      <c r="J114" s="127"/>
      <c r="K114" s="78">
        <f t="shared" si="3"/>
        <v>622.16</v>
      </c>
      <c r="L114" s="97" t="str">
        <f t="shared" si="4"/>
        <v>OK</v>
      </c>
      <c r="M114" s="119" t="str">
        <f t="shared" si="5"/>
        <v>No Asset ID is required at this time</v>
      </c>
    </row>
    <row r="115" spans="1:13" ht="26.4" customHeight="1" x14ac:dyDescent="0.25">
      <c r="A115" s="6">
        <f>IF(A114&gt;='FY24 BB CIP'!$L$4,"",A114+1)</f>
        <v>106</v>
      </c>
      <c r="B115" s="6" t="str">
        <f>IFERROR(VLOOKUP($K$2&amp;"_"&amp;$A115,'FY24 BB CIP'!$A$2:$E$163,5,0),"")</f>
        <v>3-ACRE Underhill</v>
      </c>
      <c r="C115" s="6" t="str">
        <f>IFERROR(VLOOKUP($K$2&amp;"_"&amp;$A115,'FY24 BB CIP'!$A$2:$F$163,6,0),"")</f>
        <v>3050-3A22</v>
      </c>
      <c r="D115" s="69">
        <f>IFERROR(VLOOKUP(B115,'FY24 BB CIP'!$E$2:$G$163,3,FALSE),"")</f>
        <v>44958</v>
      </c>
      <c r="E115" s="69">
        <f>IFERROR(VLOOKUP(B115,'FY24 BB CIP'!E107:H268,4,FALSE),"")</f>
        <v>46022</v>
      </c>
      <c r="F115" s="89"/>
      <c r="G115" s="93">
        <f>IFERROR(VLOOKUP($K$2&amp;"_"&amp;$A115,'FY24 BB CIP'!$A$2:$K$163,9,0),"")</f>
        <v>239.6</v>
      </c>
      <c r="H115" s="54"/>
      <c r="I115" s="127"/>
      <c r="J115" s="127"/>
      <c r="K115" s="78">
        <f t="shared" si="3"/>
        <v>239.6</v>
      </c>
      <c r="L115" s="97" t="str">
        <f t="shared" si="4"/>
        <v>OK</v>
      </c>
      <c r="M115" s="119" t="str">
        <f t="shared" si="5"/>
        <v>No Asset ID is required at this time</v>
      </c>
    </row>
    <row r="116" spans="1:13" ht="26.4" customHeight="1" x14ac:dyDescent="0.25">
      <c r="A116" s="6">
        <f>IF(A115&gt;='FY24 BB CIP'!$L$4,"",A115+1)</f>
        <v>107</v>
      </c>
      <c r="B116" s="6" t="str">
        <f>IFERROR(VLOOKUP($K$2&amp;"_"&amp;$A116,'FY24 BB CIP'!$A$2:$E$163,5,0),"")</f>
        <v>3-ACRE Underhill</v>
      </c>
      <c r="C116" s="6" t="str">
        <f>IFERROR(VLOOKUP($K$2&amp;"_"&amp;$A116,'FY24 BB CIP'!$A$2:$F$163,6,0),"")</f>
        <v>3050-3A22</v>
      </c>
      <c r="D116" s="69">
        <f>IFERROR(VLOOKUP(B116,'FY24 BB CIP'!$E$2:$G$163,3,FALSE),"")</f>
        <v>44958</v>
      </c>
      <c r="E116" s="69">
        <f>IFERROR(VLOOKUP(B116,'FY24 BB CIP'!E108:H269,4,FALSE),"")</f>
        <v>46022</v>
      </c>
      <c r="F116" s="89"/>
      <c r="G116" s="93">
        <f>IFERROR(VLOOKUP($K$2&amp;"_"&amp;$A116,'FY24 BB CIP'!$A$2:$K$163,9,0),"")</f>
        <v>13682.88</v>
      </c>
      <c r="H116" s="54"/>
      <c r="I116" s="127"/>
      <c r="J116" s="127"/>
      <c r="K116" s="78">
        <f t="shared" si="3"/>
        <v>13682.88</v>
      </c>
      <c r="L116" s="97" t="str">
        <f t="shared" si="4"/>
        <v>OK</v>
      </c>
      <c r="M116" s="119" t="str">
        <f t="shared" si="5"/>
        <v>No Asset ID is required at this time</v>
      </c>
    </row>
    <row r="117" spans="1:13" ht="26.4" customHeight="1" x14ac:dyDescent="0.25">
      <c r="A117" s="6">
        <f>IF(A116&gt;='FY24 BB CIP'!$L$4,"",A116+1)</f>
        <v>108</v>
      </c>
      <c r="B117" s="6" t="str">
        <f>IFERROR(VLOOKUP($K$2&amp;"_"&amp;$A117,'FY24 BB CIP'!$A$2:$E$163,5,0),"")</f>
        <v>3-ACRE Underhill</v>
      </c>
      <c r="C117" s="6" t="str">
        <f>IFERROR(VLOOKUP($K$2&amp;"_"&amp;$A117,'FY24 BB CIP'!$A$2:$F$163,6,0),"")</f>
        <v>3050-3A22</v>
      </c>
      <c r="D117" s="69">
        <f>IFERROR(VLOOKUP(B117,'FY24 BB CIP'!$E$2:$G$163,3,FALSE),"")</f>
        <v>44958</v>
      </c>
      <c r="E117" s="69">
        <f>IFERROR(VLOOKUP(B117,'FY24 BB CIP'!E109:H270,4,FALSE),"")</f>
        <v>46022</v>
      </c>
      <c r="F117" s="89"/>
      <c r="G117" s="93">
        <f>IFERROR(VLOOKUP($K$2&amp;"_"&amp;$A117,'FY24 BB CIP'!$A$2:$K$163,9,0),"")</f>
        <v>9804.48</v>
      </c>
      <c r="H117" s="54"/>
      <c r="I117" s="127"/>
      <c r="J117" s="127"/>
      <c r="K117" s="78">
        <f t="shared" si="3"/>
        <v>9804.48</v>
      </c>
      <c r="L117" s="97" t="str">
        <f t="shared" si="4"/>
        <v>OK</v>
      </c>
      <c r="M117" s="119" t="str">
        <f t="shared" si="5"/>
        <v>No Asset ID is required at this time</v>
      </c>
    </row>
    <row r="118" spans="1:13" ht="26.4" customHeight="1" x14ac:dyDescent="0.25">
      <c r="A118" s="6">
        <f>IF(A117&gt;='FY24 BB CIP'!$L$4,"",A117+1)</f>
        <v>109</v>
      </c>
      <c r="B118" s="6" t="str">
        <f>IFERROR(VLOOKUP($K$2&amp;"_"&amp;$A118,'FY24 BB CIP'!$A$2:$E$163,5,0),"")</f>
        <v>Big Deer Drinking Water</v>
      </c>
      <c r="C118" s="6" t="str">
        <f>IFERROR(VLOOKUP($K$2&amp;"_"&amp;$A118,'FY24 BB CIP'!$A$2:$F$163,6,0),"")</f>
        <v>4003-20-1</v>
      </c>
      <c r="D118" s="69">
        <f>IFERROR(VLOOKUP(B118,'FY24 BB CIP'!$E$2:$G$163,3,FALSE),"")</f>
        <v>45005</v>
      </c>
      <c r="E118" s="69">
        <f>IFERROR(VLOOKUP(B118,'FY24 BB CIP'!E110:H271,4,FALSE),"")</f>
        <v>45291</v>
      </c>
      <c r="F118" s="89"/>
      <c r="G118" s="93">
        <f>IFERROR(VLOOKUP($K$2&amp;"_"&amp;$A118,'FY24 BB CIP'!$A$2:$K$163,9,0),"")</f>
        <v>10993</v>
      </c>
      <c r="H118" s="54"/>
      <c r="I118" s="127"/>
      <c r="J118" s="127"/>
      <c r="K118" s="78">
        <f t="shared" si="3"/>
        <v>10993</v>
      </c>
      <c r="L118" s="97" t="str">
        <f t="shared" si="4"/>
        <v>OK</v>
      </c>
      <c r="M118" s="119" t="str">
        <f t="shared" si="5"/>
        <v>No Asset ID is required at this time</v>
      </c>
    </row>
    <row r="119" spans="1:13" ht="26.4" customHeight="1" x14ac:dyDescent="0.25">
      <c r="A119" s="6">
        <f>IF(A118&gt;='FY24 BB CIP'!$L$4,"",A118+1)</f>
        <v>110</v>
      </c>
      <c r="B119" s="6" t="str">
        <f>IFERROR(VLOOKUP($K$2&amp;"_"&amp;$A119,'FY24 BB CIP'!$A$2:$E$163,5,0),"")</f>
        <v>Big Deer Drinking Water</v>
      </c>
      <c r="C119" s="6" t="str">
        <f>IFERROR(VLOOKUP($K$2&amp;"_"&amp;$A119,'FY24 BB CIP'!$A$2:$F$163,6,0),"")</f>
        <v>4003-20-1</v>
      </c>
      <c r="D119" s="69">
        <f>IFERROR(VLOOKUP(B119,'FY24 BB CIP'!$E$2:$G$163,3,FALSE),"")</f>
        <v>45005</v>
      </c>
      <c r="E119" s="69">
        <f>IFERROR(VLOOKUP(B119,'FY24 BB CIP'!E111:H272,4,FALSE),"")</f>
        <v>45291</v>
      </c>
      <c r="F119" s="89"/>
      <c r="G119" s="93">
        <f>IFERROR(VLOOKUP($K$2&amp;"_"&amp;$A119,'FY24 BB CIP'!$A$2:$K$163,9,0),"")</f>
        <v>75645.279999999999</v>
      </c>
      <c r="H119" s="54"/>
      <c r="I119" s="127"/>
      <c r="J119" s="127"/>
      <c r="K119" s="78">
        <f t="shared" si="3"/>
        <v>75645.279999999999</v>
      </c>
      <c r="L119" s="97" t="str">
        <f t="shared" si="4"/>
        <v>OK</v>
      </c>
      <c r="M119" s="119" t="str">
        <f t="shared" si="5"/>
        <v>No Asset ID is required at this time</v>
      </c>
    </row>
    <row r="120" spans="1:13" ht="26.4" customHeight="1" x14ac:dyDescent="0.25">
      <c r="A120" s="6">
        <f>IF(A119&gt;='FY24 BB CIP'!$L$4,"",A119+1)</f>
        <v>111</v>
      </c>
      <c r="B120" s="6" t="str">
        <f>IFERROR(VLOOKUP($K$2&amp;"_"&amp;$A120,'FY24 BB CIP'!$A$2:$E$163,5,0),"")</f>
        <v>3 Acre Brighton</v>
      </c>
      <c r="C120" s="6" t="str">
        <f>IFERROR(VLOOKUP($K$2&amp;"_"&amp;$A120,'FY24 BB CIP'!$A$2:$F$163,6,0),"")</f>
        <v>4005-3A23</v>
      </c>
      <c r="D120" s="69">
        <f>IFERROR(VLOOKUP(B120,'FY24 BB CIP'!$E$2:$G$163,3,FALSE),"")</f>
        <v>44958</v>
      </c>
      <c r="E120" s="69">
        <f>IFERROR(VLOOKUP(B120,'FY24 BB CIP'!E112:H273,4,FALSE),"")</f>
        <v>46022</v>
      </c>
      <c r="F120" s="89"/>
      <c r="G120" s="93">
        <f>IFERROR(VLOOKUP($K$2&amp;"_"&amp;$A120,'FY24 BB CIP'!$A$2:$K$163,9,0),"")</f>
        <v>3174.23</v>
      </c>
      <c r="H120" s="54"/>
      <c r="I120" s="127"/>
      <c r="J120" s="127"/>
      <c r="K120" s="78">
        <f t="shared" si="3"/>
        <v>3174.23</v>
      </c>
      <c r="L120" s="97" t="str">
        <f t="shared" si="4"/>
        <v>OK</v>
      </c>
      <c r="M120" s="119" t="str">
        <f t="shared" si="5"/>
        <v>No Asset ID is required at this time</v>
      </c>
    </row>
    <row r="121" spans="1:13" ht="26.4" customHeight="1" x14ac:dyDescent="0.25">
      <c r="A121" s="6">
        <f>IF(A120&gt;='FY24 BB CIP'!$L$4,"",A120+1)</f>
        <v>112</v>
      </c>
      <c r="B121" s="6" t="str">
        <f>IFERROR(VLOOKUP($K$2&amp;"_"&amp;$A121,'FY24 BB CIP'!$A$2:$E$163,5,0),"")</f>
        <v>3 Acre Brighton</v>
      </c>
      <c r="C121" s="6" t="str">
        <f>IFERROR(VLOOKUP($K$2&amp;"_"&amp;$A121,'FY24 BB CIP'!$A$2:$F$163,6,0),"")</f>
        <v>4005 should be 4005-3A23</v>
      </c>
      <c r="D121" s="69">
        <f>IFERROR(VLOOKUP(B121,'FY24 BB CIP'!$E$2:$G$163,3,FALSE),"")</f>
        <v>44958</v>
      </c>
      <c r="E121" s="69">
        <f>IFERROR(VLOOKUP(B121,'FY24 BB CIP'!E113:H274,4,FALSE),"")</f>
        <v>46022</v>
      </c>
      <c r="F121" s="89"/>
      <c r="G121" s="93">
        <f>IFERROR(VLOOKUP($K$2&amp;"_"&amp;$A121,'FY24 BB CIP'!$A$2:$K$163,9,0),"")</f>
        <v>240</v>
      </c>
      <c r="H121" s="54"/>
      <c r="I121" s="127"/>
      <c r="J121" s="127"/>
      <c r="K121" s="78">
        <f t="shared" si="3"/>
        <v>240</v>
      </c>
      <c r="L121" s="97" t="str">
        <f t="shared" si="4"/>
        <v>OK</v>
      </c>
      <c r="M121" s="119" t="str">
        <f t="shared" si="5"/>
        <v>No Asset ID is required at this time</v>
      </c>
    </row>
    <row r="122" spans="1:13" ht="26.4" customHeight="1" x14ac:dyDescent="0.25">
      <c r="A122" s="6">
        <f>IF(A121&gt;='FY24 BB CIP'!$L$4,"",A121+1)</f>
        <v>113</v>
      </c>
      <c r="B122" s="6" t="str">
        <f>IFERROR(VLOOKUP($K$2&amp;"_"&amp;$A122,'FY24 BB CIP'!$A$2:$E$163,5,0),"")</f>
        <v>Brighton Swing Set &amp; Surface</v>
      </c>
      <c r="C122" s="6" t="str">
        <f>IFERROR(VLOOKUP($K$2&amp;"_"&amp;$A122,'FY24 BB CIP'!$A$2:$F$163,6,0),"")</f>
        <v>4005-22-1</v>
      </c>
      <c r="D122" s="69">
        <f>IFERROR(VLOOKUP(B122,'FY24 BB CIP'!$E$2:$G$163,3,FALSE),"")</f>
        <v>44873</v>
      </c>
      <c r="E122" s="69">
        <f>IFERROR(VLOOKUP(B122,'FY24 BB CIP'!E114:H275,4,FALSE),"")</f>
        <v>45291</v>
      </c>
      <c r="F122" s="89"/>
      <c r="G122" s="93">
        <f>IFERROR(VLOOKUP($K$2&amp;"_"&amp;$A122,'FY24 BB CIP'!$A$2:$K$163,9,0),"")</f>
        <v>13005.81</v>
      </c>
      <c r="H122" s="54"/>
      <c r="I122" s="127"/>
      <c r="J122" s="127"/>
      <c r="K122" s="78">
        <f t="shared" si="3"/>
        <v>13005.81</v>
      </c>
      <c r="L122" s="97" t="str">
        <f t="shared" si="4"/>
        <v>OK</v>
      </c>
      <c r="M122" s="119" t="str">
        <f t="shared" si="5"/>
        <v>No Asset ID is required at this time</v>
      </c>
    </row>
    <row r="123" spans="1:13" ht="26.4" customHeight="1" x14ac:dyDescent="0.25">
      <c r="A123" s="6">
        <f>IF(A122&gt;='FY24 BB CIP'!$L$4,"",A122+1)</f>
        <v>114</v>
      </c>
      <c r="B123" s="6" t="str">
        <f>IFERROR(VLOOKUP($K$2&amp;"_"&amp;$A123,'FY24 BB CIP'!$A$2:$E$163,5,0),"")</f>
        <v>Crystal Lake Swing Set &amp; SFC</v>
      </c>
      <c r="C123" s="6" t="str">
        <f>IFERROR(VLOOKUP($K$2&amp;"_"&amp;$A123,'FY24 BB CIP'!$A$2:$F$163,6,0),"")</f>
        <v>4010-22-1</v>
      </c>
      <c r="D123" s="69">
        <f>IFERROR(VLOOKUP(B123,'FY24 BB CIP'!$E$2:$G$163,3,FALSE),"")</f>
        <v>44873</v>
      </c>
      <c r="E123" s="69">
        <f>IFERROR(VLOOKUP(B123,'FY24 BB CIP'!E115:H276,4,FALSE),"")</f>
        <v>45291</v>
      </c>
      <c r="F123" s="89"/>
      <c r="G123" s="93">
        <f>IFERROR(VLOOKUP($K$2&amp;"_"&amp;$A123,'FY24 BB CIP'!$A$2:$K$163,9,0),"")</f>
        <v>25950.79</v>
      </c>
      <c r="H123" s="54"/>
      <c r="I123" s="127"/>
      <c r="J123" s="127"/>
      <c r="K123" s="78">
        <f t="shared" si="3"/>
        <v>25950.79</v>
      </c>
      <c r="L123" s="97" t="str">
        <f t="shared" si="4"/>
        <v>OK</v>
      </c>
      <c r="M123" s="119" t="str">
        <f t="shared" si="5"/>
        <v>No Asset ID is required at this time</v>
      </c>
    </row>
    <row r="124" spans="1:13" ht="26.4" customHeight="1" x14ac:dyDescent="0.25">
      <c r="A124" s="6">
        <f>IF(A123&gt;='FY24 BB CIP'!$L$4,"",A123+1)</f>
        <v>115</v>
      </c>
      <c r="B124" s="6" t="str">
        <f>IFERROR(VLOOKUP($K$2&amp;"_"&amp;$A124,'FY24 BB CIP'!$A$2:$E$163,5,0),"")</f>
        <v>Elmore Swing Set &amp; Surface</v>
      </c>
      <c r="C124" s="6" t="str">
        <f>IFERROR(VLOOKUP($K$2&amp;"_"&amp;$A124,'FY24 BB CIP'!$A$2:$F$163,6,0),"")</f>
        <v>4015-22-1</v>
      </c>
      <c r="D124" s="69">
        <f>IFERROR(VLOOKUP(B124,'FY24 BB CIP'!$E$2:$G$163,3,FALSE),"")</f>
        <v>44873</v>
      </c>
      <c r="E124" s="69">
        <f>IFERROR(VLOOKUP(B124,'FY24 BB CIP'!E116:H277,4,FALSE),"")</f>
        <v>45291</v>
      </c>
      <c r="F124" s="89"/>
      <c r="G124" s="93">
        <f>IFERROR(VLOOKUP($K$2&amp;"_"&amp;$A124,'FY24 BB CIP'!$A$2:$K$163,9,0),"")</f>
        <v>25873.81</v>
      </c>
      <c r="H124" s="54"/>
      <c r="I124" s="127"/>
      <c r="J124" s="127"/>
      <c r="K124" s="78">
        <f t="shared" si="3"/>
        <v>25873.81</v>
      </c>
      <c r="L124" s="97" t="str">
        <f t="shared" si="4"/>
        <v>OK</v>
      </c>
      <c r="M124" s="119" t="str">
        <f t="shared" si="5"/>
        <v>No Asset ID is required at this time</v>
      </c>
    </row>
    <row r="125" spans="1:13" ht="26.4" customHeight="1" x14ac:dyDescent="0.25">
      <c r="A125" s="6">
        <f>IF(A124&gt;='FY24 BB CIP'!$L$4,"",A124+1)</f>
        <v>116</v>
      </c>
      <c r="B125" s="6" t="str">
        <f>IFERROR(VLOOKUP($K$2&amp;"_"&amp;$A125,'FY24 BB CIP'!$A$2:$E$163,5,0),"")</f>
        <v>Elmore Deck (Dock)</v>
      </c>
      <c r="C125" s="6" t="str">
        <f>IFERROR(VLOOKUP($K$2&amp;"_"&amp;$A125,'FY24 BB CIP'!$A$2:$F$163,6,0),"")</f>
        <v>4015-RI22-2</v>
      </c>
      <c r="D125" s="69">
        <f>IFERROR(VLOOKUP(B125,'FY24 BB CIP'!$E$2:$G$163,3,FALSE),"")</f>
        <v>44763</v>
      </c>
      <c r="E125" s="69">
        <f>IFERROR(VLOOKUP(B125,'FY24 BB CIP'!E117:H278,4,FALSE),"")</f>
        <v>45291</v>
      </c>
      <c r="F125" s="89"/>
      <c r="G125" s="93">
        <f>IFERROR(VLOOKUP($K$2&amp;"_"&amp;$A125,'FY24 BB CIP'!$A$2:$K$163,9,0),"")</f>
        <v>28202.63</v>
      </c>
      <c r="H125" s="54"/>
      <c r="I125" s="127"/>
      <c r="J125" s="127"/>
      <c r="K125" s="78">
        <f t="shared" si="3"/>
        <v>28202.63</v>
      </c>
      <c r="L125" s="97" t="str">
        <f t="shared" si="4"/>
        <v>OK</v>
      </c>
      <c r="M125" s="119" t="str">
        <f t="shared" si="5"/>
        <v>No Asset ID is required at this time</v>
      </c>
    </row>
    <row r="126" spans="1:13" ht="26.4" customHeight="1" x14ac:dyDescent="0.25">
      <c r="A126" s="6">
        <f>IF(A125&gt;='FY24 BB CIP'!$L$4,"",A125+1)</f>
        <v>117</v>
      </c>
      <c r="B126" s="6" t="str">
        <f>IFERROR(VLOOKUP($K$2&amp;"_"&amp;$A126,'FY24 BB CIP'!$A$2:$E$163,5,0),"")</f>
        <v>3 Acre Elmore</v>
      </c>
      <c r="C126" s="6" t="str">
        <f>IFERROR(VLOOKUP($K$2&amp;"_"&amp;$A126,'FY24 BB CIP'!$A$2:$F$163,6,0),"")</f>
        <v>4015-3A22</v>
      </c>
      <c r="D126" s="69">
        <f>IFERROR(VLOOKUP(B126,'FY24 BB CIP'!$E$2:$G$163,3,FALSE),"")</f>
        <v>44958</v>
      </c>
      <c r="E126" s="69">
        <f>IFERROR(VLOOKUP(B126,'FY24 BB CIP'!E118:H279,4,FALSE),"")</f>
        <v>46022</v>
      </c>
      <c r="F126" s="89"/>
      <c r="G126" s="93">
        <f>IFERROR(VLOOKUP($K$2&amp;"_"&amp;$A126,'FY24 BB CIP'!$A$2:$K$163,9,0),"")</f>
        <v>3471.3199999999997</v>
      </c>
      <c r="H126" s="54"/>
      <c r="I126" s="127"/>
      <c r="J126" s="127"/>
      <c r="K126" s="78">
        <f t="shared" si="3"/>
        <v>3471.3199999999997</v>
      </c>
      <c r="L126" s="97" t="str">
        <f t="shared" si="4"/>
        <v>OK</v>
      </c>
      <c r="M126" s="119" t="str">
        <f t="shared" si="5"/>
        <v>No Asset ID is required at this time</v>
      </c>
    </row>
    <row r="127" spans="1:13" ht="26.4" customHeight="1" x14ac:dyDescent="0.25">
      <c r="A127" s="6">
        <f>IF(A126&gt;='FY24 BB CIP'!$L$4,"",A126+1)</f>
        <v>118</v>
      </c>
      <c r="B127" s="6" t="str">
        <f>IFERROR(VLOOKUP($K$2&amp;"_"&amp;$A127,'FY24 BB CIP'!$A$2:$E$163,5,0),"")</f>
        <v>Molly Falls Pond Sitework</v>
      </c>
      <c r="C127" s="6" t="str">
        <f>IFERROR(VLOOKUP($K$2&amp;"_"&amp;$A127,'FY24 BB CIP'!$A$2:$F$163,6,0),"")</f>
        <v>4022-RI22-1</v>
      </c>
      <c r="D127" s="69">
        <f>IFERROR(VLOOKUP(B127,'FY24 BB CIP'!$E$2:$G$163,3,FALSE),"")</f>
        <v>44888</v>
      </c>
      <c r="E127" s="69">
        <f>IFERROR(VLOOKUP(B127,'FY24 BB CIP'!E119:H280,4,FALSE),"")</f>
        <v>45291</v>
      </c>
      <c r="F127" s="89"/>
      <c r="G127" s="93">
        <f>IFERROR(VLOOKUP($K$2&amp;"_"&amp;$A127,'FY24 BB CIP'!$A$2:$K$163,9,0),"")</f>
        <v>63762.45</v>
      </c>
      <c r="H127" s="54"/>
      <c r="I127" s="127"/>
      <c r="J127" s="127"/>
      <c r="K127" s="78">
        <f t="shared" si="3"/>
        <v>63762.45</v>
      </c>
      <c r="L127" s="97" t="str">
        <f t="shared" si="4"/>
        <v>OK</v>
      </c>
      <c r="M127" s="119" t="str">
        <f t="shared" si="5"/>
        <v>No Asset ID is required at this time</v>
      </c>
    </row>
    <row r="128" spans="1:13" ht="26.4" customHeight="1" x14ac:dyDescent="0.25">
      <c r="A128" s="6">
        <f>IF(A127&gt;='FY24 BB CIP'!$L$4,"",A127+1)</f>
        <v>119</v>
      </c>
      <c r="B128" s="6" t="str">
        <f>IFERROR(VLOOKUP($K$2&amp;"_"&amp;$A128,'FY24 BB CIP'!$A$2:$E$163,5,0),"")</f>
        <v>New Discovery Cabins</v>
      </c>
      <c r="C128" s="6" t="str">
        <f>IFERROR(VLOOKUP($K$2&amp;"_"&amp;$A128,'FY24 BB CIP'!$A$2:$F$163,6,0),"")</f>
        <v>4030-22-1</v>
      </c>
      <c r="D128" s="69">
        <f>IFERROR(VLOOKUP(B128,'FY24 BB CIP'!$E$2:$G$163,3,FALSE),"")</f>
        <v>44886</v>
      </c>
      <c r="E128" s="69">
        <f>IFERROR(VLOOKUP(B128,'FY24 BB CIP'!E120:H281,4,FALSE),"")</f>
        <v>46022</v>
      </c>
      <c r="F128" s="89"/>
      <c r="G128" s="93">
        <f>IFERROR(VLOOKUP($K$2&amp;"_"&amp;$A128,'FY24 BB CIP'!$A$2:$K$163,9,0),"")</f>
        <v>2351.7999999999997</v>
      </c>
      <c r="H128" s="54"/>
      <c r="I128" s="127"/>
      <c r="J128" s="127"/>
      <c r="K128" s="78">
        <f t="shared" si="3"/>
        <v>2351.7999999999997</v>
      </c>
      <c r="L128" s="97" t="str">
        <f t="shared" si="4"/>
        <v>OK</v>
      </c>
      <c r="M128" s="119" t="str">
        <f t="shared" si="5"/>
        <v>No Asset ID is required at this time</v>
      </c>
    </row>
    <row r="129" spans="1:13" ht="26.4" customHeight="1" x14ac:dyDescent="0.25">
      <c r="A129" s="6">
        <f>IF(A128&gt;='FY24 BB CIP'!$L$4,"",A128+1)</f>
        <v>120</v>
      </c>
      <c r="B129" s="6" t="str">
        <f>IFERROR(VLOOKUP($K$2&amp;"_"&amp;$A129,'FY24 BB CIP'!$A$2:$E$163,5,0),"")</f>
        <v>New Discovery Cabins</v>
      </c>
      <c r="C129" s="6" t="str">
        <f>IFERROR(VLOOKUP($K$2&amp;"_"&amp;$A129,'FY24 BB CIP'!$A$2:$F$163,6,0),"")</f>
        <v>4030-22-1</v>
      </c>
      <c r="D129" s="69">
        <f>IFERROR(VLOOKUP(B129,'FY24 BB CIP'!$E$2:$G$163,3,FALSE),"")</f>
        <v>44886</v>
      </c>
      <c r="E129" s="69">
        <f>IFERROR(VLOOKUP(B129,'FY24 BB CIP'!E121:H282,4,FALSE),"")</f>
        <v>46022</v>
      </c>
      <c r="F129" s="89"/>
      <c r="G129" s="93">
        <f>IFERROR(VLOOKUP($K$2&amp;"_"&amp;$A129,'FY24 BB CIP'!$A$2:$K$163,9,0),"")</f>
        <v>79.3</v>
      </c>
      <c r="H129" s="54"/>
      <c r="I129" s="127"/>
      <c r="J129" s="127"/>
      <c r="K129" s="78">
        <f t="shared" si="3"/>
        <v>79.3</v>
      </c>
      <c r="L129" s="97" t="str">
        <f t="shared" si="4"/>
        <v>OK</v>
      </c>
      <c r="M129" s="119" t="str">
        <f t="shared" si="5"/>
        <v>No Asset ID is required at this time</v>
      </c>
    </row>
    <row r="130" spans="1:13" ht="26.4" customHeight="1" x14ac:dyDescent="0.25">
      <c r="A130" s="6">
        <f>IF(A129&gt;='FY24 BB CIP'!$L$4,"",A129+1)</f>
        <v>121</v>
      </c>
      <c r="B130" s="6" t="str">
        <f>IFERROR(VLOOKUP($K$2&amp;"_"&amp;$A130,'FY24 BB CIP'!$A$2:$E$163,5,0),"")</f>
        <v>New Disco Swing Set &amp; Surface</v>
      </c>
      <c r="C130" s="6" t="str">
        <f>IFERROR(VLOOKUP($K$2&amp;"_"&amp;$A130,'FY24 BB CIP'!$A$2:$F$163,6,0),"")</f>
        <v>4030-22-2</v>
      </c>
      <c r="D130" s="69">
        <f>IFERROR(VLOOKUP(B130,'FY24 BB CIP'!$E$2:$G$163,3,FALSE),"")</f>
        <v>44873</v>
      </c>
      <c r="E130" s="69">
        <f>IFERROR(VLOOKUP(B130,'FY24 BB CIP'!E122:H283,4,FALSE),"")</f>
        <v>45291</v>
      </c>
      <c r="F130" s="89"/>
      <c r="G130" s="93">
        <f>IFERROR(VLOOKUP($K$2&amp;"_"&amp;$A130,'FY24 BB CIP'!$A$2:$K$163,9,0),"")</f>
        <v>15813.81</v>
      </c>
      <c r="H130" s="54"/>
      <c r="I130" s="127"/>
      <c r="J130" s="127"/>
      <c r="K130" s="78">
        <f t="shared" si="3"/>
        <v>15813.81</v>
      </c>
      <c r="L130" s="97" t="str">
        <f t="shared" si="4"/>
        <v>OK</v>
      </c>
      <c r="M130" s="119" t="str">
        <f t="shared" si="5"/>
        <v>No Asset ID is required at this time</v>
      </c>
    </row>
    <row r="131" spans="1:13" ht="26.4" customHeight="1" x14ac:dyDescent="0.25">
      <c r="A131" s="6">
        <f>IF(A130&gt;='FY24 BB CIP'!$L$4,"",A130+1)</f>
        <v>122</v>
      </c>
      <c r="B131" s="6" t="str">
        <f>IFERROR(VLOOKUP($K$2&amp;"_"&amp;$A131,'FY24 BB CIP'!$A$2:$E$163,5,0),"")</f>
        <v>Seyon Drainage Rehab</v>
      </c>
      <c r="C131" s="6" t="str">
        <f>IFERROR(VLOOKUP($K$2&amp;"_"&amp;$A131,'FY24 BB CIP'!$A$2:$F$163,6,0),"")</f>
        <v>4040-RI22-2</v>
      </c>
      <c r="D131" s="69">
        <f>IFERROR(VLOOKUP(B131,'FY24 BB CIP'!$E$2:$G$163,3,FALSE),"")</f>
        <v>44792</v>
      </c>
      <c r="E131" s="69">
        <f>IFERROR(VLOOKUP(B131,'FY24 BB CIP'!E123:H284,4,FALSE),"")</f>
        <v>45291</v>
      </c>
      <c r="F131" s="89"/>
      <c r="G131" s="93">
        <f>IFERROR(VLOOKUP($K$2&amp;"_"&amp;$A131,'FY24 BB CIP'!$A$2:$K$163,9,0),"")</f>
        <v>768.45</v>
      </c>
      <c r="H131" s="54"/>
      <c r="I131" s="127"/>
      <c r="J131" s="127"/>
      <c r="K131" s="78">
        <f t="shared" si="3"/>
        <v>768.45</v>
      </c>
      <c r="L131" s="97" t="str">
        <f t="shared" si="4"/>
        <v>OK</v>
      </c>
      <c r="M131" s="119" t="str">
        <f t="shared" si="5"/>
        <v>No Asset ID is required at this time</v>
      </c>
    </row>
    <row r="132" spans="1:13" ht="26.4" customHeight="1" x14ac:dyDescent="0.25">
      <c r="A132" s="6">
        <f>IF(A131&gt;='FY24 BB CIP'!$L$4,"",A131+1)</f>
        <v>123</v>
      </c>
      <c r="B132" s="6" t="str">
        <f>IFERROR(VLOOKUP($K$2&amp;"_"&amp;$A132,'FY24 BB CIP'!$A$2:$E$163,5,0),"")</f>
        <v>Seyon Drainage Rehab</v>
      </c>
      <c r="C132" s="6" t="str">
        <f>IFERROR(VLOOKUP($K$2&amp;"_"&amp;$A132,'FY24 BB CIP'!$A$2:$F$163,6,0),"")</f>
        <v>4040-RI22-2</v>
      </c>
      <c r="D132" s="69">
        <f>IFERROR(VLOOKUP(B132,'FY24 BB CIP'!$E$2:$G$163,3,FALSE),"")</f>
        <v>44792</v>
      </c>
      <c r="E132" s="69">
        <f>IFERROR(VLOOKUP(B132,'FY24 BB CIP'!E124:H285,4,FALSE),"")</f>
        <v>45291</v>
      </c>
      <c r="F132" s="89"/>
      <c r="G132" s="93">
        <f>IFERROR(VLOOKUP($K$2&amp;"_"&amp;$A132,'FY24 BB CIP'!$A$2:$K$163,9,0),"")</f>
        <v>25114.799999999999</v>
      </c>
      <c r="H132" s="54"/>
      <c r="I132" s="127"/>
      <c r="J132" s="127"/>
      <c r="K132" s="78">
        <f t="shared" si="3"/>
        <v>25114.799999999999</v>
      </c>
      <c r="L132" s="97" t="str">
        <f t="shared" si="4"/>
        <v>OK</v>
      </c>
      <c r="M132" s="119" t="str">
        <f t="shared" si="5"/>
        <v>No Asset ID is required at this time</v>
      </c>
    </row>
    <row r="133" spans="1:13" ht="26.4" customHeight="1" x14ac:dyDescent="0.25">
      <c r="A133" s="6">
        <f>IF(A132&gt;='FY24 BB CIP'!$L$4,"",A132+1)</f>
        <v>124</v>
      </c>
      <c r="B133" s="6" t="str">
        <f>IFERROR(VLOOKUP($K$2&amp;"_"&amp;$A133,'FY24 BB CIP'!$A$2:$E$163,5,0),"")</f>
        <v>Seyon Kitchen</v>
      </c>
      <c r="C133" s="6" t="str">
        <f>IFERROR(VLOOKUP($K$2&amp;"_"&amp;$A133,'FY24 BB CIP'!$A$2:$F$163,6,0),"")</f>
        <v>4040-RI23-2</v>
      </c>
      <c r="D133" s="69">
        <f>IFERROR(VLOOKUP(B133,'FY24 BB CIP'!$E$2:$G$163,3,FALSE),"")</f>
        <v>45012</v>
      </c>
      <c r="E133" s="69">
        <f>IFERROR(VLOOKUP(B133,'FY24 BB CIP'!E125:H286,4,FALSE),"")</f>
        <v>45291</v>
      </c>
      <c r="F133" s="89"/>
      <c r="G133" s="93">
        <f>IFERROR(VLOOKUP($K$2&amp;"_"&amp;$A133,'FY24 BB CIP'!$A$2:$K$163,9,0),"")</f>
        <v>40910.959999999999</v>
      </c>
      <c r="H133" s="54"/>
      <c r="I133" s="127"/>
      <c r="J133" s="127"/>
      <c r="K133" s="78">
        <f t="shared" si="3"/>
        <v>40910.959999999999</v>
      </c>
      <c r="L133" s="97" t="str">
        <f t="shared" si="4"/>
        <v>OK</v>
      </c>
      <c r="M133" s="119" t="str">
        <f t="shared" si="5"/>
        <v>No Asset ID is required at this time</v>
      </c>
    </row>
    <row r="134" spans="1:13" ht="26.4" customHeight="1" x14ac:dyDescent="0.25">
      <c r="A134" s="6">
        <f>IF(A133&gt;='FY24 BB CIP'!$L$4,"",A133+1)</f>
        <v>125</v>
      </c>
      <c r="B134" s="6" t="str">
        <f>IFERROR(VLOOKUP($K$2&amp;"_"&amp;$A134,'FY24 BB CIP'!$A$2:$E$163,5,0),"")</f>
        <v>Stillwater Force Main</v>
      </c>
      <c r="C134" s="6" t="str">
        <f>IFERROR(VLOOKUP($K$2&amp;"_"&amp;$A134,'FY24 BB CIP'!$A$2:$F$163,6,0),"")</f>
        <v>4045-WW23-1</v>
      </c>
      <c r="D134" s="69">
        <f>IFERROR(VLOOKUP(B134,'FY24 BB CIP'!$E$2:$G$163,3,FALSE),"")</f>
        <v>45066</v>
      </c>
      <c r="E134" s="69">
        <f>IFERROR(VLOOKUP(B134,'FY24 BB CIP'!E126:H287,4,FALSE),"")</f>
        <v>45291</v>
      </c>
      <c r="F134" s="89"/>
      <c r="G134" s="93">
        <f>IFERROR(VLOOKUP($K$2&amp;"_"&amp;$A134,'FY24 BB CIP'!$A$2:$K$163,9,0),"")</f>
        <v>44862.89</v>
      </c>
      <c r="H134" s="54"/>
      <c r="I134" s="127"/>
      <c r="J134" s="127"/>
      <c r="K134" s="78">
        <f t="shared" si="3"/>
        <v>44862.89</v>
      </c>
      <c r="L134" s="97" t="str">
        <f t="shared" si="4"/>
        <v>OK</v>
      </c>
      <c r="M134" s="119" t="str">
        <f t="shared" si="5"/>
        <v>No Asset ID is required at this time</v>
      </c>
    </row>
    <row r="135" spans="1:13" ht="26.4" customHeight="1" x14ac:dyDescent="0.25">
      <c r="A135" s="6">
        <f>IF(A134&gt;='FY24 BB CIP'!$L$4,"",A134+1)</f>
        <v>126</v>
      </c>
      <c r="B135" s="6" t="str">
        <f>IFERROR(VLOOKUP($K$2&amp;"_"&amp;$A135,'FY24 BB CIP'!$A$2:$E$163,5,0),"")</f>
        <v>Boulder Beach Dock</v>
      </c>
      <c r="C135" s="6" t="str">
        <f>IFERROR(VLOOKUP($K$2&amp;"_"&amp;$A135,'FY24 BB CIP'!$A$2:$F$163,6,0),"")</f>
        <v>4048-RI22-1</v>
      </c>
      <c r="D135" s="69">
        <f>IFERROR(VLOOKUP(B135,'FY24 BB CIP'!$E$2:$G$163,3,FALSE),"")</f>
        <v>44763</v>
      </c>
      <c r="E135" s="69">
        <f>IFERROR(VLOOKUP(B135,'FY24 BB CIP'!E127:H288,4,FALSE),"")</f>
        <v>45291</v>
      </c>
      <c r="F135" s="89"/>
      <c r="G135" s="93">
        <f>IFERROR(VLOOKUP($K$2&amp;"_"&amp;$A135,'FY24 BB CIP'!$A$2:$K$163,9,0),"")</f>
        <v>28202.63</v>
      </c>
      <c r="H135" s="54"/>
      <c r="I135" s="127"/>
      <c r="J135" s="127"/>
      <c r="K135" s="78">
        <f t="shared" si="3"/>
        <v>28202.63</v>
      </c>
      <c r="L135" s="97" t="str">
        <f t="shared" si="4"/>
        <v>OK</v>
      </c>
      <c r="M135" s="119" t="str">
        <f t="shared" si="5"/>
        <v>No Asset ID is required at this time</v>
      </c>
    </row>
    <row r="136" spans="1:13" ht="26.4" customHeight="1" x14ac:dyDescent="0.25">
      <c r="A136" s="6">
        <f>IF(A135&gt;='FY24 BB CIP'!$L$4,"",A135+1)</f>
        <v>127</v>
      </c>
      <c r="B136" s="6" t="str">
        <f>IFERROR(VLOOKUP($K$2&amp;"_"&amp;$A136,'FY24 BB CIP'!$A$2:$E$163,5,0),"")</f>
        <v>3 Acre Little River</v>
      </c>
      <c r="C136" s="6" t="str">
        <f>IFERROR(VLOOKUP($K$2&amp;"_"&amp;$A136,'FY24 BB CIP'!$A$2:$F$163,6,0),"")</f>
        <v>4050-3A22</v>
      </c>
      <c r="D136" s="69">
        <f>IFERROR(VLOOKUP(B136,'FY24 BB CIP'!$E$2:$G$163,3,FALSE),"")</f>
        <v>44959</v>
      </c>
      <c r="E136" s="69">
        <f>IFERROR(VLOOKUP(B136,'FY24 BB CIP'!E128:H289,4,FALSE),"")</f>
        <v>46022</v>
      </c>
      <c r="F136" s="89"/>
      <c r="G136" s="93">
        <f>IFERROR(VLOOKUP($K$2&amp;"_"&amp;$A136,'FY24 BB CIP'!$A$2:$K$163,9,0),"")</f>
        <v>11343.55</v>
      </c>
      <c r="H136" s="54"/>
      <c r="I136" s="127"/>
      <c r="J136" s="127"/>
      <c r="K136" s="78">
        <f t="shared" si="3"/>
        <v>11343.55</v>
      </c>
      <c r="L136" s="97" t="str">
        <f t="shared" si="4"/>
        <v>OK</v>
      </c>
      <c r="M136" s="119" t="str">
        <f t="shared" si="5"/>
        <v>No Asset ID is required at this time</v>
      </c>
    </row>
    <row r="137" spans="1:13" ht="26.4" customHeight="1" x14ac:dyDescent="0.25">
      <c r="A137" s="6">
        <f>IF(A136&gt;='FY24 BB CIP'!$L$4,"",A136+1)</f>
        <v>128</v>
      </c>
      <c r="B137" s="6" t="str">
        <f>IFERROR(VLOOKUP($K$2&amp;"_"&amp;$A137,'FY24 BB CIP'!$A$2:$E$163,5,0),"")</f>
        <v>Maidstone TB 4 Leachfield</v>
      </c>
      <c r="C137" s="6" t="str">
        <f>IFERROR(VLOOKUP($K$2&amp;"_"&amp;$A137,'FY24 BB CIP'!$A$2:$F$163,6,0),"")</f>
        <v>4060-22-1</v>
      </c>
      <c r="D137" s="69">
        <f>IFERROR(VLOOKUP(B137,'FY24 BB CIP'!$E$2:$G$163,3,FALSE),"")</f>
        <v>44958</v>
      </c>
      <c r="E137" s="69">
        <f>IFERROR(VLOOKUP(B137,'FY24 BB CIP'!E129:H290,4,FALSE),"")</f>
        <v>45291</v>
      </c>
      <c r="F137" s="89"/>
      <c r="G137" s="93">
        <f>IFERROR(VLOOKUP($K$2&amp;"_"&amp;$A137,'FY24 BB CIP'!$A$2:$K$163,9,0),"")</f>
        <v>37672.31</v>
      </c>
      <c r="H137" s="54"/>
      <c r="I137" s="127"/>
      <c r="J137" s="127"/>
      <c r="K137" s="78">
        <f t="shared" si="3"/>
        <v>37672.31</v>
      </c>
      <c r="L137" s="97" t="str">
        <f t="shared" si="4"/>
        <v>OK</v>
      </c>
      <c r="M137" s="119" t="str">
        <f t="shared" si="5"/>
        <v>No Asset ID is required at this time</v>
      </c>
    </row>
    <row r="138" spans="1:13" ht="26.4" customHeight="1" x14ac:dyDescent="0.25">
      <c r="A138" s="6">
        <f>IF(A137&gt;='FY24 BB CIP'!$L$4,"",A137+1)</f>
        <v>129</v>
      </c>
      <c r="B138" s="6" t="str">
        <f>IFERROR(VLOOKUP($K$2&amp;"_"&amp;$A138,'FY24 BB CIP'!$A$2:$E$163,5,0),"")</f>
        <v>Maidstone Day Use Water</v>
      </c>
      <c r="C138" s="6" t="str">
        <f>IFERROR(VLOOKUP($K$2&amp;"_"&amp;$A138,'FY24 BB CIP'!$A$2:$F$163,6,0),"")</f>
        <v>4060-RI20-1</v>
      </c>
      <c r="D138" s="69">
        <f>IFERROR(VLOOKUP(B138,'FY24 BB CIP'!$E$2:$G$163,3,FALSE),"")</f>
        <v>44818</v>
      </c>
      <c r="E138" s="69">
        <f>IFERROR(VLOOKUP(B138,'FY24 BB CIP'!E130:H291,4,FALSE),"")</f>
        <v>45657</v>
      </c>
      <c r="F138" s="89"/>
      <c r="G138" s="93">
        <f>IFERROR(VLOOKUP($K$2&amp;"_"&amp;$A138,'FY24 BB CIP'!$A$2:$K$163,9,0),"")</f>
        <v>2248.2200000000003</v>
      </c>
      <c r="H138" s="54"/>
      <c r="I138" s="127"/>
      <c r="J138" s="127"/>
      <c r="K138" s="78">
        <f t="shared" ref="K138:K185" si="6">G138+H138+I138-J138</f>
        <v>2248.2200000000003</v>
      </c>
      <c r="L138" s="97" t="str">
        <f t="shared" si="4"/>
        <v>OK</v>
      </c>
      <c r="M138" s="119" t="str">
        <f t="shared" si="5"/>
        <v>No Asset ID is required at this time</v>
      </c>
    </row>
    <row r="139" spans="1:13" ht="26.4" customHeight="1" x14ac:dyDescent="0.25">
      <c r="A139" s="6">
        <f>IF(A138&gt;='FY24 BB CIP'!$L$4,"",A138+1)</f>
        <v>130</v>
      </c>
      <c r="B139" s="6" t="str">
        <f>IFERROR(VLOOKUP($K$2&amp;"_"&amp;$A139,'FY24 BB CIP'!$A$2:$E$163,5,0),"")</f>
        <v>Sand Bar SP Redevelop</v>
      </c>
      <c r="C139" s="6" t="str">
        <f>IFERROR(VLOOKUP($K$2&amp;"_"&amp;$A139,'FY24 BB CIP'!$A$2:$F$163,6,0),"")</f>
        <v>LWCF50-00673</v>
      </c>
      <c r="D139" s="69">
        <f>IFERROR(VLOOKUP(B139,'FY24 BB CIP'!$E$2:$G$163,3,FALSE),"")</f>
        <v>44042</v>
      </c>
      <c r="E139" s="69">
        <f>IFERROR(VLOOKUP(B139,'FY24 BB CIP'!E131:H292,4,FALSE),"")</f>
        <v>46022</v>
      </c>
      <c r="F139" s="89"/>
      <c r="G139" s="93">
        <f>IFERROR(VLOOKUP($K$2&amp;"_"&amp;$A139,'FY24 BB CIP'!$A$2:$K$163,9,0),"")</f>
        <v>6072.48</v>
      </c>
      <c r="H139" s="54"/>
      <c r="I139" s="127"/>
      <c r="J139" s="127"/>
      <c r="K139" s="78">
        <f t="shared" si="6"/>
        <v>6072.48</v>
      </c>
      <c r="L139" s="97" t="str">
        <f t="shared" ref="L139:L184" si="7">IF(AND(J139&gt;0,F139=""),"The In-Service Go Live Date is Required in Column F","OK")</f>
        <v>OK</v>
      </c>
      <c r="M139" s="119" t="str">
        <f t="shared" ref="M139:M184" si="8">IF(AND(F139="",J139=0),"No Asset ID is required at this time","Provide the AM Asset ID that was created from Capitalizing CIP")</f>
        <v>No Asset ID is required at this time</v>
      </c>
    </row>
    <row r="140" spans="1:13" ht="26.4" customHeight="1" x14ac:dyDescent="0.25">
      <c r="A140" s="6">
        <f>IF(A139&gt;='FY24 BB CIP'!$L$4,"",A139+1)</f>
        <v>131</v>
      </c>
      <c r="B140" s="6" t="str">
        <f>IFERROR(VLOOKUP($K$2&amp;"_"&amp;$A140,'FY24 BB CIP'!$A$2:$E$163,5,0),"")</f>
        <v>Branbury Cabins</v>
      </c>
      <c r="C140" s="6" t="str">
        <f>IFERROR(VLOOKUP($K$2&amp;"_"&amp;$A140,'FY24 BB CIP'!$A$2:$F$163,6,0),"")</f>
        <v>2015-22-1- MBE</v>
      </c>
      <c r="D140" s="69">
        <f>IFERROR(VLOOKUP(B140,'FY24 BB CIP'!$E$2:$G$163,3,FALSE),"")</f>
        <v>44957</v>
      </c>
      <c r="E140" s="69">
        <f>IFERROR(VLOOKUP(B140,'FY24 BB CIP'!E132:H293,4,FALSE),"")</f>
        <v>46022</v>
      </c>
      <c r="F140" s="89"/>
      <c r="G140" s="93">
        <f>IFERROR(VLOOKUP($K$2&amp;"_"&amp;$A140,'FY24 BB CIP'!$A$2:$K$163,9,0),"")</f>
        <v>46</v>
      </c>
      <c r="H140" s="54"/>
      <c r="I140" s="127"/>
      <c r="J140" s="127"/>
      <c r="K140" s="78">
        <f t="shared" si="6"/>
        <v>46</v>
      </c>
      <c r="L140" s="97" t="str">
        <f t="shared" si="7"/>
        <v>OK</v>
      </c>
      <c r="M140" s="119" t="str">
        <f t="shared" si="8"/>
        <v>No Asset ID is required at this time</v>
      </c>
    </row>
    <row r="141" spans="1:13" ht="26.4" customHeight="1" x14ac:dyDescent="0.25">
      <c r="A141" s="6">
        <f>IF(A140&gt;='FY24 BB CIP'!$L$4,"",A140+1)</f>
        <v>132</v>
      </c>
      <c r="B141" s="6" t="str">
        <f>IFERROR(VLOOKUP($K$2&amp;"_"&amp;$A141,'FY24 BB CIP'!$A$2:$E$163,5,0),"")</f>
        <v>Branbury Cabins</v>
      </c>
      <c r="C141" s="6" t="str">
        <f>IFERROR(VLOOKUP($K$2&amp;"_"&amp;$A141,'FY24 BB CIP'!$A$2:$F$163,6,0),"")</f>
        <v>2015-22-1</v>
      </c>
      <c r="D141" s="69">
        <f>IFERROR(VLOOKUP(B141,'FY24 BB CIP'!$E$2:$G$163,3,FALSE),"")</f>
        <v>44957</v>
      </c>
      <c r="E141" s="69">
        <f>IFERROR(VLOOKUP(B141,'FY24 BB CIP'!E133:H294,4,FALSE),"")</f>
        <v>46022</v>
      </c>
      <c r="F141" s="89"/>
      <c r="G141" s="93">
        <f>IFERROR(VLOOKUP($K$2&amp;"_"&amp;$A141,'FY24 BB CIP'!$A$2:$K$163,9,0),"")</f>
        <v>9300.48</v>
      </c>
      <c r="H141" s="54"/>
      <c r="I141" s="127"/>
      <c r="J141" s="127"/>
      <c r="K141" s="78">
        <f t="shared" si="6"/>
        <v>9300.48</v>
      </c>
      <c r="L141" s="97" t="str">
        <f t="shared" si="7"/>
        <v>OK</v>
      </c>
      <c r="M141" s="119" t="str">
        <f t="shared" si="8"/>
        <v>No Asset ID is required at this time</v>
      </c>
    </row>
    <row r="142" spans="1:13" ht="26.4" customHeight="1" x14ac:dyDescent="0.25">
      <c r="A142" s="6">
        <f>IF(A141&gt;='FY24 BB CIP'!$L$4,"",A141+1)</f>
        <v>133</v>
      </c>
      <c r="B142" s="6" t="str">
        <f>IFERROR(VLOOKUP($K$2&amp;"_"&amp;$A142,'FY24 BB CIP'!$A$2:$E$163,5,0),"")</f>
        <v>Branbury Cabins</v>
      </c>
      <c r="C142" s="6" t="str">
        <f>IFERROR(VLOOKUP($K$2&amp;"_"&amp;$A142,'FY24 BB CIP'!$A$2:$F$163,6,0),"")</f>
        <v>2015-22-1</v>
      </c>
      <c r="D142" s="69">
        <f>IFERROR(VLOOKUP(B142,'FY24 BB CIP'!$E$2:$G$163,3,FALSE),"")</f>
        <v>44957</v>
      </c>
      <c r="E142" s="69">
        <f>IFERROR(VLOOKUP(B142,'FY24 BB CIP'!E134:H295,4,FALSE),"")</f>
        <v>46022</v>
      </c>
      <c r="F142" s="89"/>
      <c r="G142" s="93">
        <f>IFERROR(VLOOKUP($K$2&amp;"_"&amp;$A142,'FY24 BB CIP'!$A$2:$K$163,9,0),"")</f>
        <v>1347.96</v>
      </c>
      <c r="H142" s="54"/>
      <c r="I142" s="127"/>
      <c r="J142" s="127"/>
      <c r="K142" s="78">
        <f t="shared" si="6"/>
        <v>1347.96</v>
      </c>
      <c r="L142" s="97" t="str">
        <f t="shared" si="7"/>
        <v>OK</v>
      </c>
      <c r="M142" s="119" t="str">
        <f t="shared" si="8"/>
        <v>No Asset ID is required at this time</v>
      </c>
    </row>
    <row r="143" spans="1:13" ht="26.4" customHeight="1" x14ac:dyDescent="0.25">
      <c r="A143" s="6">
        <f>IF(A142&gt;='FY24 BB CIP'!$L$4,"",A142+1)</f>
        <v>134</v>
      </c>
      <c r="B143" s="6" t="str">
        <f>IFERROR(VLOOKUP($K$2&amp;"_"&amp;$A143,'FY24 BB CIP'!$A$2:$E$163,5,0),"")</f>
        <v>3 Acre Rule general design (to be pro-rated)</v>
      </c>
      <c r="C143" s="6" t="str">
        <f>IFERROR(VLOOKUP($K$2&amp;"_"&amp;$A143,'FY24 BB CIP'!$A$2:$F$163,6,0),"")</f>
        <v>5000-3ACRE</v>
      </c>
      <c r="D143" s="69">
        <f>IFERROR(VLOOKUP(B143,'FY24 BB CIP'!$E$2:$G$163,3,FALSE),"")</f>
        <v>44958</v>
      </c>
      <c r="E143" s="69">
        <f>IFERROR(VLOOKUP(B143,'FY24 BB CIP'!E135:H296,4,FALSE),"")</f>
        <v>46022</v>
      </c>
      <c r="F143" s="89"/>
      <c r="G143" s="93">
        <f>IFERROR(VLOOKUP($K$2&amp;"_"&amp;$A143,'FY24 BB CIP'!$A$2:$K$163,9,0),"")</f>
        <v>32361.45</v>
      </c>
      <c r="H143" s="54"/>
      <c r="I143" s="127"/>
      <c r="J143" s="127"/>
      <c r="K143" s="78">
        <f t="shared" si="6"/>
        <v>32361.45</v>
      </c>
      <c r="L143" s="97" t="str">
        <f t="shared" si="7"/>
        <v>OK</v>
      </c>
      <c r="M143" s="119" t="str">
        <f t="shared" si="8"/>
        <v>No Asset ID is required at this time</v>
      </c>
    </row>
    <row r="144" spans="1:13" ht="26.4" customHeight="1" x14ac:dyDescent="0.25">
      <c r="A144" s="6">
        <f>IF(A143&gt;='FY24 BB CIP'!$L$4,"",A143+1)</f>
        <v>135</v>
      </c>
      <c r="B144" s="6" t="str">
        <f>IFERROR(VLOOKUP($K$2&amp;"_"&amp;$A144,'FY24 BB CIP'!$A$2:$E$163,5,0),"")</f>
        <v>3 Acre Rule general design (to be pro-rated)</v>
      </c>
      <c r="C144" s="6" t="str">
        <f>IFERROR(VLOOKUP($K$2&amp;"_"&amp;$A144,'FY24 BB CIP'!$A$2:$F$163,6,0),"")</f>
        <v>5000-3ACRE</v>
      </c>
      <c r="D144" s="69">
        <f>IFERROR(VLOOKUP(B144,'FY24 BB CIP'!$E$2:$G$163,3,FALSE),"")</f>
        <v>44958</v>
      </c>
      <c r="E144" s="69">
        <f>IFERROR(VLOOKUP(B144,'FY24 BB CIP'!E136:H297,4,FALSE),"")</f>
        <v>46022</v>
      </c>
      <c r="F144" s="89"/>
      <c r="G144" s="93">
        <f>IFERROR(VLOOKUP($K$2&amp;"_"&amp;$A144,'FY24 BB CIP'!$A$2:$K$163,9,0),"")</f>
        <v>2880</v>
      </c>
      <c r="H144" s="54"/>
      <c r="I144" s="127"/>
      <c r="J144" s="127"/>
      <c r="K144" s="78">
        <f t="shared" si="6"/>
        <v>2880</v>
      </c>
      <c r="L144" s="97" t="str">
        <f t="shared" si="7"/>
        <v>OK</v>
      </c>
      <c r="M144" s="119" t="str">
        <f t="shared" si="8"/>
        <v>No Asset ID is required at this time</v>
      </c>
    </row>
    <row r="145" spans="1:13" ht="26.4" customHeight="1" x14ac:dyDescent="0.25">
      <c r="A145" s="6">
        <f>IF(A144&gt;='FY24 BB CIP'!$L$4,"",A144+1)</f>
        <v>136</v>
      </c>
      <c r="B145" s="6" t="str">
        <f>IFERROR(VLOOKUP($K$2&amp;"_"&amp;$A145,'FY24 BB CIP'!$A$2:$E$163,5,0),"")</f>
        <v>Willoughby Site Improvements - South End</v>
      </c>
      <c r="C145" s="6" t="str">
        <f>IFERROR(VLOOKUP($K$2&amp;"_"&amp;$A145,'FY24 BB CIP'!$A$2:$F$163,6,0),"")</f>
        <v>WILLOUGHBY</v>
      </c>
      <c r="D145" s="69">
        <f>IFERROR(VLOOKUP(B145,'FY24 BB CIP'!$E$2:$G$163,3,FALSE),"")</f>
        <v>44865</v>
      </c>
      <c r="E145" s="69">
        <f>IFERROR(VLOOKUP(B145,'FY24 BB CIP'!E137:H298,4,FALSE),"")</f>
        <v>45657</v>
      </c>
      <c r="F145" s="89"/>
      <c r="G145" s="93">
        <f>IFERROR(VLOOKUP($K$2&amp;"_"&amp;$A145,'FY24 BB CIP'!$A$2:$K$163,9,0),"")</f>
        <v>815923.27</v>
      </c>
      <c r="H145" s="54"/>
      <c r="I145" s="127"/>
      <c r="J145" s="127"/>
      <c r="K145" s="78">
        <f t="shared" si="6"/>
        <v>815923.27</v>
      </c>
      <c r="L145" s="97" t="str">
        <f t="shared" si="7"/>
        <v>OK</v>
      </c>
      <c r="M145" s="119" t="str">
        <f t="shared" si="8"/>
        <v>No Asset ID is required at this time</v>
      </c>
    </row>
    <row r="146" spans="1:13" ht="26.4" customHeight="1" x14ac:dyDescent="0.25">
      <c r="A146" s="6">
        <f>IF(A145&gt;='FY24 BB CIP'!$L$4,"",A145+1)</f>
        <v>137</v>
      </c>
      <c r="B146" s="6" t="str">
        <f>IFERROR(VLOOKUP($K$2&amp;"_"&amp;$A146,'FY24 BB CIP'!$A$2:$E$163,5,0),"")</f>
        <v>Willoughby Site Improvements - South End</v>
      </c>
      <c r="C146" s="6" t="str">
        <f>IFERROR(VLOOKUP($K$2&amp;"_"&amp;$A146,'FY24 BB CIP'!$A$2:$F$163,6,0),"")</f>
        <v>WILLOUGHBY</v>
      </c>
      <c r="D146" s="69">
        <f>IFERROR(VLOOKUP(B146,'FY24 BB CIP'!$E$2:$G$163,3,FALSE),"")</f>
        <v>44865</v>
      </c>
      <c r="E146" s="69">
        <f>IFERROR(VLOOKUP(B146,'FY24 BB CIP'!E138:H299,4,FALSE),"")</f>
        <v>45657</v>
      </c>
      <c r="F146" s="89"/>
      <c r="G146" s="93">
        <f>IFERROR(VLOOKUP($K$2&amp;"_"&amp;$A146,'FY24 BB CIP'!$A$2:$K$163,9,0),"")</f>
        <v>262.73</v>
      </c>
      <c r="H146" s="54"/>
      <c r="I146" s="127"/>
      <c r="J146" s="127"/>
      <c r="K146" s="78">
        <f t="shared" si="6"/>
        <v>262.73</v>
      </c>
      <c r="L146" s="97" t="str">
        <f t="shared" si="7"/>
        <v>OK</v>
      </c>
      <c r="M146" s="119" t="str">
        <f t="shared" si="8"/>
        <v>No Asset ID is required at this time</v>
      </c>
    </row>
    <row r="147" spans="1:13" ht="26.4" customHeight="1" x14ac:dyDescent="0.25">
      <c r="A147" s="6">
        <f>IF(A146&gt;='FY24 BB CIP'!$L$4,"",A146+1)</f>
        <v>138</v>
      </c>
      <c r="B147" s="6" t="str">
        <f>IFERROR(VLOOKUP($K$2&amp;"_"&amp;$A147,'FY24 BB CIP'!$A$2:$E$163,5,0),"")</f>
        <v>Willoughby Site Improvements - South End</v>
      </c>
      <c r="C147" s="6" t="str">
        <f>IFERROR(VLOOKUP($K$2&amp;"_"&amp;$A147,'FY24 BB CIP'!$A$2:$F$163,6,0),"")</f>
        <v>NBRCWILLOUGHBY</v>
      </c>
      <c r="D147" s="69">
        <f>IFERROR(VLOOKUP(B147,'FY24 BB CIP'!$E$2:$G$163,3,FALSE),"")</f>
        <v>44865</v>
      </c>
      <c r="E147" s="69">
        <f>IFERROR(VLOOKUP(B147,'FY24 BB CIP'!E139:H300,4,FALSE),"")</f>
        <v>45657</v>
      </c>
      <c r="F147" s="89"/>
      <c r="G147" s="93">
        <f>IFERROR(VLOOKUP($K$2&amp;"_"&amp;$A147,'FY24 BB CIP'!$A$2:$K$163,9,0),"")</f>
        <v>1993.55</v>
      </c>
      <c r="H147" s="54"/>
      <c r="I147" s="127"/>
      <c r="J147" s="127"/>
      <c r="K147" s="78">
        <f t="shared" si="6"/>
        <v>1993.55</v>
      </c>
      <c r="L147" s="97" t="str">
        <f t="shared" si="7"/>
        <v>OK</v>
      </c>
      <c r="M147" s="119" t="str">
        <f t="shared" si="8"/>
        <v>No Asset ID is required at this time</v>
      </c>
    </row>
    <row r="148" spans="1:13" ht="26.4" customHeight="1" x14ac:dyDescent="0.25">
      <c r="A148" s="6"/>
      <c r="B148" s="6"/>
      <c r="C148" s="6"/>
      <c r="D148" s="35"/>
      <c r="E148" s="89"/>
      <c r="F148" s="89"/>
      <c r="G148" s="93"/>
      <c r="H148" s="54"/>
      <c r="I148" s="127"/>
      <c r="J148" s="127"/>
      <c r="K148" s="78">
        <f t="shared" si="6"/>
        <v>0</v>
      </c>
      <c r="L148" s="97" t="str">
        <f t="shared" si="7"/>
        <v>OK</v>
      </c>
      <c r="M148" s="119" t="str">
        <f t="shared" si="8"/>
        <v>No Asset ID is required at this time</v>
      </c>
    </row>
    <row r="149" spans="1:13" ht="26.4" customHeight="1" x14ac:dyDescent="0.25">
      <c r="A149" s="35"/>
      <c r="B149" s="35"/>
      <c r="C149" s="35"/>
      <c r="D149" s="35"/>
      <c r="E149" s="96"/>
      <c r="F149" s="96"/>
      <c r="G149" s="131"/>
      <c r="H149" s="54"/>
      <c r="I149" s="54"/>
      <c r="J149" s="54"/>
      <c r="K149" s="78">
        <f t="shared" si="6"/>
        <v>0</v>
      </c>
      <c r="L149" s="97" t="str">
        <f t="shared" si="7"/>
        <v>OK</v>
      </c>
      <c r="M149" s="119" t="str">
        <f t="shared" si="8"/>
        <v>No Asset ID is required at this time</v>
      </c>
    </row>
    <row r="150" spans="1:13" ht="26.4" customHeight="1" x14ac:dyDescent="0.25">
      <c r="A150" s="35"/>
      <c r="B150" s="35"/>
      <c r="C150" s="35"/>
      <c r="D150" s="35"/>
      <c r="E150" s="96"/>
      <c r="F150" s="96"/>
      <c r="G150" s="131"/>
      <c r="H150" s="54"/>
      <c r="I150" s="54"/>
      <c r="J150" s="54"/>
      <c r="K150" s="78">
        <f t="shared" si="6"/>
        <v>0</v>
      </c>
      <c r="L150" s="97" t="str">
        <f t="shared" si="7"/>
        <v>OK</v>
      </c>
      <c r="M150" s="119" t="str">
        <f t="shared" si="8"/>
        <v>No Asset ID is required at this time</v>
      </c>
    </row>
    <row r="151" spans="1:13" ht="26.4" customHeight="1" x14ac:dyDescent="0.25">
      <c r="A151" s="35"/>
      <c r="B151" s="35"/>
      <c r="C151" s="35"/>
      <c r="D151" s="35"/>
      <c r="E151" s="96"/>
      <c r="F151" s="96"/>
      <c r="G151" s="131"/>
      <c r="H151" s="54"/>
      <c r="I151" s="54"/>
      <c r="J151" s="54"/>
      <c r="K151" s="78">
        <f t="shared" si="6"/>
        <v>0</v>
      </c>
      <c r="L151" s="97" t="str">
        <f t="shared" si="7"/>
        <v>OK</v>
      </c>
      <c r="M151" s="119" t="str">
        <f t="shared" si="8"/>
        <v>No Asset ID is required at this time</v>
      </c>
    </row>
    <row r="152" spans="1:13" ht="26.4" customHeight="1" x14ac:dyDescent="0.25">
      <c r="A152" s="35"/>
      <c r="B152" s="35"/>
      <c r="C152" s="35"/>
      <c r="D152" s="35"/>
      <c r="E152" s="96"/>
      <c r="F152" s="96"/>
      <c r="G152" s="131"/>
      <c r="H152" s="54"/>
      <c r="I152" s="54"/>
      <c r="J152" s="54"/>
      <c r="K152" s="78">
        <f t="shared" si="6"/>
        <v>0</v>
      </c>
      <c r="L152" s="97" t="str">
        <f t="shared" si="7"/>
        <v>OK</v>
      </c>
      <c r="M152" s="119" t="str">
        <f t="shared" si="8"/>
        <v>No Asset ID is required at this time</v>
      </c>
    </row>
    <row r="153" spans="1:13" ht="26.4" customHeight="1" x14ac:dyDescent="0.25">
      <c r="A153" s="35"/>
      <c r="B153" s="35"/>
      <c r="C153" s="35"/>
      <c r="D153" s="35"/>
      <c r="E153" s="96"/>
      <c r="F153" s="96"/>
      <c r="G153" s="131"/>
      <c r="H153" s="54"/>
      <c r="I153" s="54"/>
      <c r="J153" s="54"/>
      <c r="K153" s="78">
        <f t="shared" si="6"/>
        <v>0</v>
      </c>
      <c r="L153" s="97" t="str">
        <f t="shared" si="7"/>
        <v>OK</v>
      </c>
      <c r="M153" s="119" t="str">
        <f t="shared" si="8"/>
        <v>No Asset ID is required at this time</v>
      </c>
    </row>
    <row r="154" spans="1:13" ht="26.4" customHeight="1" x14ac:dyDescent="0.25">
      <c r="A154" s="35"/>
      <c r="B154" s="35"/>
      <c r="C154" s="35"/>
      <c r="D154" s="35"/>
      <c r="E154" s="96"/>
      <c r="F154" s="96"/>
      <c r="G154" s="131"/>
      <c r="H154" s="54"/>
      <c r="I154" s="54"/>
      <c r="J154" s="54"/>
      <c r="K154" s="78">
        <f t="shared" si="6"/>
        <v>0</v>
      </c>
      <c r="L154" s="97" t="str">
        <f t="shared" si="7"/>
        <v>OK</v>
      </c>
      <c r="M154" s="119" t="str">
        <f t="shared" si="8"/>
        <v>No Asset ID is required at this time</v>
      </c>
    </row>
    <row r="155" spans="1:13" ht="26.4" customHeight="1" x14ac:dyDescent="0.25">
      <c r="A155" s="35"/>
      <c r="B155" s="35"/>
      <c r="C155" s="35"/>
      <c r="D155" s="35"/>
      <c r="E155" s="96"/>
      <c r="F155" s="96"/>
      <c r="G155" s="131"/>
      <c r="H155" s="54"/>
      <c r="I155" s="54"/>
      <c r="J155" s="54"/>
      <c r="K155" s="78">
        <f t="shared" si="6"/>
        <v>0</v>
      </c>
      <c r="L155" s="97" t="str">
        <f t="shared" si="7"/>
        <v>OK</v>
      </c>
      <c r="M155" s="119" t="str">
        <f t="shared" si="8"/>
        <v>No Asset ID is required at this time</v>
      </c>
    </row>
    <row r="156" spans="1:13" ht="26.4" customHeight="1" x14ac:dyDescent="0.25">
      <c r="A156" s="35"/>
      <c r="B156" s="35"/>
      <c r="C156" s="35"/>
      <c r="D156" s="35"/>
      <c r="E156" s="96"/>
      <c r="F156" s="96"/>
      <c r="G156" s="131"/>
      <c r="H156" s="54"/>
      <c r="I156" s="54"/>
      <c r="J156" s="54"/>
      <c r="K156" s="78">
        <f t="shared" si="6"/>
        <v>0</v>
      </c>
      <c r="L156" s="97" t="str">
        <f t="shared" si="7"/>
        <v>OK</v>
      </c>
      <c r="M156" s="119" t="str">
        <f t="shared" si="8"/>
        <v>No Asset ID is required at this time</v>
      </c>
    </row>
    <row r="157" spans="1:13" ht="26.4" customHeight="1" x14ac:dyDescent="0.25">
      <c r="A157" s="35"/>
      <c r="B157" s="35"/>
      <c r="C157" s="35"/>
      <c r="D157" s="35"/>
      <c r="E157" s="96"/>
      <c r="F157" s="96"/>
      <c r="G157" s="131"/>
      <c r="H157" s="54"/>
      <c r="I157" s="54"/>
      <c r="J157" s="54"/>
      <c r="K157" s="78">
        <f t="shared" si="6"/>
        <v>0</v>
      </c>
      <c r="L157" s="97" t="str">
        <f t="shared" si="7"/>
        <v>OK</v>
      </c>
      <c r="M157" s="119" t="str">
        <f t="shared" si="8"/>
        <v>No Asset ID is required at this time</v>
      </c>
    </row>
    <row r="158" spans="1:13" ht="26.4" customHeight="1" x14ac:dyDescent="0.25">
      <c r="A158" s="35"/>
      <c r="B158" s="35"/>
      <c r="C158" s="35"/>
      <c r="D158" s="35"/>
      <c r="E158" s="96"/>
      <c r="F158" s="96"/>
      <c r="G158" s="131"/>
      <c r="H158" s="54"/>
      <c r="I158" s="54"/>
      <c r="J158" s="54"/>
      <c r="K158" s="78">
        <f t="shared" si="6"/>
        <v>0</v>
      </c>
      <c r="L158" s="97" t="str">
        <f t="shared" si="7"/>
        <v>OK</v>
      </c>
      <c r="M158" s="119" t="str">
        <f t="shared" si="8"/>
        <v>No Asset ID is required at this time</v>
      </c>
    </row>
    <row r="159" spans="1:13" ht="26.4" customHeight="1" x14ac:dyDescent="0.25">
      <c r="A159" s="35"/>
      <c r="B159" s="35"/>
      <c r="C159" s="35"/>
      <c r="D159" s="35"/>
      <c r="E159" s="96"/>
      <c r="F159" s="96"/>
      <c r="G159" s="131"/>
      <c r="H159" s="54"/>
      <c r="I159" s="54"/>
      <c r="J159" s="54"/>
      <c r="K159" s="78">
        <f t="shared" si="6"/>
        <v>0</v>
      </c>
      <c r="L159" s="97" t="str">
        <f t="shared" si="7"/>
        <v>OK</v>
      </c>
      <c r="M159" s="119" t="str">
        <f t="shared" si="8"/>
        <v>No Asset ID is required at this time</v>
      </c>
    </row>
    <row r="160" spans="1:13" ht="26.4" customHeight="1" x14ac:dyDescent="0.25">
      <c r="A160" s="35"/>
      <c r="B160" s="35"/>
      <c r="C160" s="35"/>
      <c r="D160" s="35"/>
      <c r="E160" s="96"/>
      <c r="F160" s="96"/>
      <c r="G160" s="131"/>
      <c r="H160" s="54"/>
      <c r="I160" s="54"/>
      <c r="J160" s="54"/>
      <c r="K160" s="78">
        <f t="shared" si="6"/>
        <v>0</v>
      </c>
      <c r="L160" s="97" t="str">
        <f t="shared" si="7"/>
        <v>OK</v>
      </c>
      <c r="M160" s="119" t="str">
        <f t="shared" si="8"/>
        <v>No Asset ID is required at this time</v>
      </c>
    </row>
    <row r="161" spans="1:13" ht="26.4" customHeight="1" x14ac:dyDescent="0.25">
      <c r="A161" s="35"/>
      <c r="B161" s="35"/>
      <c r="C161" s="35"/>
      <c r="D161" s="35"/>
      <c r="E161" s="96"/>
      <c r="F161" s="96"/>
      <c r="G161" s="131"/>
      <c r="H161" s="54"/>
      <c r="I161" s="54"/>
      <c r="J161" s="54"/>
      <c r="K161" s="78">
        <f t="shared" si="6"/>
        <v>0</v>
      </c>
      <c r="L161" s="97" t="str">
        <f t="shared" si="7"/>
        <v>OK</v>
      </c>
      <c r="M161" s="119" t="str">
        <f t="shared" si="8"/>
        <v>No Asset ID is required at this time</v>
      </c>
    </row>
    <row r="162" spans="1:13" ht="26.4" customHeight="1" x14ac:dyDescent="0.25">
      <c r="A162" s="35"/>
      <c r="B162" s="35"/>
      <c r="C162" s="35"/>
      <c r="D162" s="35"/>
      <c r="E162" s="96"/>
      <c r="F162" s="96"/>
      <c r="G162" s="131"/>
      <c r="H162" s="54"/>
      <c r="I162" s="54"/>
      <c r="J162" s="54"/>
      <c r="K162" s="78">
        <f t="shared" si="6"/>
        <v>0</v>
      </c>
      <c r="L162" s="97" t="str">
        <f t="shared" si="7"/>
        <v>OK</v>
      </c>
      <c r="M162" s="119" t="str">
        <f t="shared" si="8"/>
        <v>No Asset ID is required at this time</v>
      </c>
    </row>
    <row r="163" spans="1:13" ht="26.4" customHeight="1" x14ac:dyDescent="0.25">
      <c r="A163" s="35"/>
      <c r="B163" s="35"/>
      <c r="C163" s="35"/>
      <c r="D163" s="35"/>
      <c r="E163" s="96"/>
      <c r="F163" s="96"/>
      <c r="G163" s="131"/>
      <c r="H163" s="54"/>
      <c r="I163" s="54"/>
      <c r="J163" s="54"/>
      <c r="K163" s="78">
        <f t="shared" si="6"/>
        <v>0</v>
      </c>
      <c r="L163" s="97" t="str">
        <f t="shared" si="7"/>
        <v>OK</v>
      </c>
      <c r="M163" s="119" t="str">
        <f t="shared" si="8"/>
        <v>No Asset ID is required at this time</v>
      </c>
    </row>
    <row r="164" spans="1:13" ht="26.4" customHeight="1" x14ac:dyDescent="0.25">
      <c r="A164" s="35"/>
      <c r="B164" s="35"/>
      <c r="C164" s="35"/>
      <c r="D164" s="35"/>
      <c r="E164" s="96"/>
      <c r="F164" s="96"/>
      <c r="G164" s="131"/>
      <c r="H164" s="54"/>
      <c r="I164" s="54"/>
      <c r="J164" s="54"/>
      <c r="K164" s="78">
        <f t="shared" si="6"/>
        <v>0</v>
      </c>
      <c r="L164" s="97" t="str">
        <f t="shared" si="7"/>
        <v>OK</v>
      </c>
      <c r="M164" s="119" t="str">
        <f t="shared" si="8"/>
        <v>No Asset ID is required at this time</v>
      </c>
    </row>
    <row r="165" spans="1:13" ht="26.4" customHeight="1" x14ac:dyDescent="0.25">
      <c r="A165" s="35"/>
      <c r="B165" s="35"/>
      <c r="C165" s="35"/>
      <c r="D165" s="35"/>
      <c r="E165" s="96"/>
      <c r="F165" s="96"/>
      <c r="G165" s="131"/>
      <c r="H165" s="54"/>
      <c r="I165" s="54"/>
      <c r="J165" s="54"/>
      <c r="K165" s="78">
        <f t="shared" si="6"/>
        <v>0</v>
      </c>
      <c r="L165" s="97" t="str">
        <f t="shared" si="7"/>
        <v>OK</v>
      </c>
      <c r="M165" s="119" t="str">
        <f t="shared" si="8"/>
        <v>No Asset ID is required at this time</v>
      </c>
    </row>
    <row r="166" spans="1:13" ht="26.4" customHeight="1" x14ac:dyDescent="0.25">
      <c r="A166" s="6"/>
      <c r="B166" s="6"/>
      <c r="C166" s="6"/>
      <c r="D166" s="35"/>
      <c r="E166" s="89"/>
      <c r="F166" s="89"/>
      <c r="G166" s="93"/>
      <c r="H166" s="54"/>
      <c r="I166" s="127"/>
      <c r="J166" s="127"/>
      <c r="K166" s="78">
        <f t="shared" si="6"/>
        <v>0</v>
      </c>
      <c r="L166" s="97" t="str">
        <f t="shared" si="7"/>
        <v>OK</v>
      </c>
      <c r="M166" s="119" t="str">
        <f t="shared" si="8"/>
        <v>No Asset ID is required at this time</v>
      </c>
    </row>
    <row r="167" spans="1:13" ht="26.4" customHeight="1" x14ac:dyDescent="0.25">
      <c r="A167" s="6"/>
      <c r="B167" s="6"/>
      <c r="C167" s="6"/>
      <c r="D167" s="35"/>
      <c r="E167" s="89"/>
      <c r="F167" s="89"/>
      <c r="G167" s="93"/>
      <c r="H167" s="54"/>
      <c r="I167" s="127"/>
      <c r="J167" s="127"/>
      <c r="K167" s="78">
        <f t="shared" si="6"/>
        <v>0</v>
      </c>
      <c r="L167" s="97" t="str">
        <f t="shared" si="7"/>
        <v>OK</v>
      </c>
      <c r="M167" s="119" t="str">
        <f t="shared" si="8"/>
        <v>No Asset ID is required at this time</v>
      </c>
    </row>
    <row r="168" spans="1:13" ht="26.4" customHeight="1" x14ac:dyDescent="0.25">
      <c r="A168" s="6"/>
      <c r="B168" s="6"/>
      <c r="C168" s="6"/>
      <c r="D168" s="35"/>
      <c r="E168" s="89"/>
      <c r="F168" s="89"/>
      <c r="G168" s="93"/>
      <c r="H168" s="54"/>
      <c r="I168" s="127"/>
      <c r="J168" s="127"/>
      <c r="K168" s="78">
        <f t="shared" si="6"/>
        <v>0</v>
      </c>
      <c r="L168" s="97" t="str">
        <f t="shared" si="7"/>
        <v>OK</v>
      </c>
      <c r="M168" s="119" t="str">
        <f t="shared" si="8"/>
        <v>No Asset ID is required at this time</v>
      </c>
    </row>
    <row r="169" spans="1:13" ht="26.4" customHeight="1" x14ac:dyDescent="0.25">
      <c r="A169" s="6"/>
      <c r="B169" s="6"/>
      <c r="C169" s="6"/>
      <c r="D169" s="35"/>
      <c r="E169" s="89"/>
      <c r="F169" s="89"/>
      <c r="G169" s="93"/>
      <c r="H169" s="54"/>
      <c r="I169" s="127"/>
      <c r="J169" s="127"/>
      <c r="K169" s="78">
        <f t="shared" si="6"/>
        <v>0</v>
      </c>
      <c r="L169" s="97" t="str">
        <f t="shared" si="7"/>
        <v>OK</v>
      </c>
      <c r="M169" s="119" t="str">
        <f t="shared" si="8"/>
        <v>No Asset ID is required at this time</v>
      </c>
    </row>
    <row r="170" spans="1:13" ht="26.4" customHeight="1" x14ac:dyDescent="0.25">
      <c r="A170" s="6"/>
      <c r="B170" s="6"/>
      <c r="C170" s="6"/>
      <c r="D170" s="35"/>
      <c r="E170" s="89"/>
      <c r="F170" s="89"/>
      <c r="G170" s="93"/>
      <c r="H170" s="54"/>
      <c r="I170" s="127"/>
      <c r="J170" s="127"/>
      <c r="K170" s="78">
        <f t="shared" si="6"/>
        <v>0</v>
      </c>
      <c r="L170" s="97" t="str">
        <f t="shared" si="7"/>
        <v>OK</v>
      </c>
      <c r="M170" s="119" t="str">
        <f t="shared" si="8"/>
        <v>No Asset ID is required at this time</v>
      </c>
    </row>
    <row r="171" spans="1:13" ht="26.4" customHeight="1" x14ac:dyDescent="0.25">
      <c r="A171" s="6"/>
      <c r="B171" s="6"/>
      <c r="C171" s="6"/>
      <c r="D171" s="35"/>
      <c r="E171" s="89"/>
      <c r="F171" s="89"/>
      <c r="G171" s="93"/>
      <c r="H171" s="54"/>
      <c r="I171" s="127"/>
      <c r="J171" s="127"/>
      <c r="K171" s="78">
        <f t="shared" si="6"/>
        <v>0</v>
      </c>
      <c r="L171" s="97" t="str">
        <f t="shared" si="7"/>
        <v>OK</v>
      </c>
      <c r="M171" s="119" t="str">
        <f t="shared" si="8"/>
        <v>No Asset ID is required at this time</v>
      </c>
    </row>
    <row r="172" spans="1:13" ht="26.4" customHeight="1" x14ac:dyDescent="0.25">
      <c r="A172" s="6"/>
      <c r="B172" s="6"/>
      <c r="C172" s="6"/>
      <c r="D172" s="35"/>
      <c r="E172" s="89"/>
      <c r="F172" s="89"/>
      <c r="G172" s="93"/>
      <c r="H172" s="54"/>
      <c r="I172" s="127"/>
      <c r="J172" s="127"/>
      <c r="K172" s="78">
        <f t="shared" si="6"/>
        <v>0</v>
      </c>
      <c r="L172" s="97" t="str">
        <f t="shared" si="7"/>
        <v>OK</v>
      </c>
      <c r="M172" s="119" t="str">
        <f t="shared" si="8"/>
        <v>No Asset ID is required at this time</v>
      </c>
    </row>
    <row r="173" spans="1:13" ht="26.4" customHeight="1" x14ac:dyDescent="0.25">
      <c r="A173" s="6"/>
      <c r="B173" s="6"/>
      <c r="C173" s="6"/>
      <c r="D173" s="35"/>
      <c r="E173" s="89"/>
      <c r="F173" s="89"/>
      <c r="G173" s="93"/>
      <c r="H173" s="54"/>
      <c r="I173" s="127"/>
      <c r="J173" s="127"/>
      <c r="K173" s="78">
        <f t="shared" si="6"/>
        <v>0</v>
      </c>
      <c r="L173" s="97" t="str">
        <f t="shared" si="7"/>
        <v>OK</v>
      </c>
      <c r="M173" s="119" t="str">
        <f t="shared" si="8"/>
        <v>No Asset ID is required at this time</v>
      </c>
    </row>
    <row r="174" spans="1:13" ht="26.4" customHeight="1" x14ac:dyDescent="0.25">
      <c r="A174" s="6"/>
      <c r="B174" s="6"/>
      <c r="C174" s="6"/>
      <c r="D174" s="35"/>
      <c r="E174" s="89"/>
      <c r="F174" s="89"/>
      <c r="G174" s="93"/>
      <c r="H174" s="54"/>
      <c r="I174" s="127"/>
      <c r="J174" s="127"/>
      <c r="K174" s="78">
        <f t="shared" si="6"/>
        <v>0</v>
      </c>
      <c r="L174" s="97" t="str">
        <f t="shared" si="7"/>
        <v>OK</v>
      </c>
      <c r="M174" s="119" t="str">
        <f t="shared" si="8"/>
        <v>No Asset ID is required at this time</v>
      </c>
    </row>
    <row r="175" spans="1:13" ht="26.4" customHeight="1" x14ac:dyDescent="0.25">
      <c r="A175" s="6"/>
      <c r="B175" s="6"/>
      <c r="C175" s="6"/>
      <c r="D175" s="35"/>
      <c r="E175" s="89"/>
      <c r="F175" s="89"/>
      <c r="G175" s="93"/>
      <c r="H175" s="54"/>
      <c r="I175" s="127"/>
      <c r="J175" s="127"/>
      <c r="K175" s="78">
        <f t="shared" si="6"/>
        <v>0</v>
      </c>
      <c r="L175" s="97" t="str">
        <f t="shared" si="7"/>
        <v>OK</v>
      </c>
      <c r="M175" s="119" t="str">
        <f t="shared" si="8"/>
        <v>No Asset ID is required at this time</v>
      </c>
    </row>
    <row r="176" spans="1:13" ht="26.4" customHeight="1" x14ac:dyDescent="0.25">
      <c r="A176" s="6"/>
      <c r="B176" s="6"/>
      <c r="C176" s="6"/>
      <c r="D176" s="35"/>
      <c r="E176" s="89"/>
      <c r="F176" s="89"/>
      <c r="G176" s="93"/>
      <c r="H176" s="54"/>
      <c r="I176" s="127"/>
      <c r="J176" s="127"/>
      <c r="K176" s="78">
        <f t="shared" si="6"/>
        <v>0</v>
      </c>
      <c r="L176" s="97" t="str">
        <f t="shared" si="7"/>
        <v>OK</v>
      </c>
      <c r="M176" s="119" t="str">
        <f t="shared" si="8"/>
        <v>No Asset ID is required at this time</v>
      </c>
    </row>
    <row r="177" spans="1:13" ht="26.4" customHeight="1" x14ac:dyDescent="0.25">
      <c r="A177" s="6"/>
      <c r="B177" s="6"/>
      <c r="C177" s="6"/>
      <c r="D177" s="35"/>
      <c r="E177" s="89"/>
      <c r="F177" s="89"/>
      <c r="G177" s="93"/>
      <c r="H177" s="54"/>
      <c r="I177" s="127"/>
      <c r="J177" s="127"/>
      <c r="K177" s="78">
        <f t="shared" si="6"/>
        <v>0</v>
      </c>
      <c r="L177" s="97" t="str">
        <f t="shared" si="7"/>
        <v>OK</v>
      </c>
      <c r="M177" s="119" t="str">
        <f t="shared" si="8"/>
        <v>No Asset ID is required at this time</v>
      </c>
    </row>
    <row r="178" spans="1:13" ht="26.4" customHeight="1" x14ac:dyDescent="0.25">
      <c r="A178" s="6"/>
      <c r="B178" s="6"/>
      <c r="C178" s="6"/>
      <c r="D178" s="35"/>
      <c r="E178" s="89"/>
      <c r="F178" s="89"/>
      <c r="G178" s="93"/>
      <c r="H178" s="54"/>
      <c r="I178" s="127"/>
      <c r="J178" s="127"/>
      <c r="K178" s="78">
        <f t="shared" si="6"/>
        <v>0</v>
      </c>
      <c r="L178" s="97" t="str">
        <f t="shared" si="7"/>
        <v>OK</v>
      </c>
      <c r="M178" s="119" t="str">
        <f t="shared" si="8"/>
        <v>No Asset ID is required at this time</v>
      </c>
    </row>
    <row r="179" spans="1:13" ht="26.4" customHeight="1" x14ac:dyDescent="0.25">
      <c r="A179" s="6"/>
      <c r="B179" s="6"/>
      <c r="C179" s="6"/>
      <c r="D179" s="35"/>
      <c r="E179" s="89"/>
      <c r="F179" s="89"/>
      <c r="G179" s="93"/>
      <c r="H179" s="54"/>
      <c r="I179" s="127"/>
      <c r="J179" s="127"/>
      <c r="K179" s="78">
        <f t="shared" si="6"/>
        <v>0</v>
      </c>
      <c r="L179" s="97" t="str">
        <f t="shared" si="7"/>
        <v>OK</v>
      </c>
      <c r="M179" s="119" t="str">
        <f t="shared" si="8"/>
        <v>No Asset ID is required at this time</v>
      </c>
    </row>
    <row r="180" spans="1:13" ht="26.4" customHeight="1" x14ac:dyDescent="0.25">
      <c r="A180" s="6"/>
      <c r="B180" s="6"/>
      <c r="C180" s="6"/>
      <c r="D180" s="35"/>
      <c r="E180" s="89"/>
      <c r="F180" s="89"/>
      <c r="G180" s="93"/>
      <c r="H180" s="54"/>
      <c r="I180" s="127"/>
      <c r="J180" s="127"/>
      <c r="K180" s="78">
        <f t="shared" si="6"/>
        <v>0</v>
      </c>
      <c r="L180" s="97" t="str">
        <f t="shared" si="7"/>
        <v>OK</v>
      </c>
      <c r="M180" s="119" t="str">
        <f t="shared" si="8"/>
        <v>No Asset ID is required at this time</v>
      </c>
    </row>
    <row r="181" spans="1:13" ht="26.4" customHeight="1" x14ac:dyDescent="0.25">
      <c r="A181" s="6"/>
      <c r="B181" s="6"/>
      <c r="C181" s="6"/>
      <c r="D181" s="35"/>
      <c r="E181" s="89"/>
      <c r="F181" s="89"/>
      <c r="G181" s="93"/>
      <c r="H181" s="54"/>
      <c r="I181" s="127"/>
      <c r="J181" s="127"/>
      <c r="K181" s="78">
        <f t="shared" si="6"/>
        <v>0</v>
      </c>
      <c r="L181" s="97" t="str">
        <f t="shared" si="7"/>
        <v>OK</v>
      </c>
      <c r="M181" s="119" t="str">
        <f t="shared" si="8"/>
        <v>No Asset ID is required at this time</v>
      </c>
    </row>
    <row r="182" spans="1:13" ht="26.4" customHeight="1" x14ac:dyDescent="0.25">
      <c r="A182" s="6"/>
      <c r="B182" s="6"/>
      <c r="C182" s="6"/>
      <c r="D182" s="35"/>
      <c r="E182" s="89"/>
      <c r="F182" s="89"/>
      <c r="G182" s="93"/>
      <c r="H182" s="54"/>
      <c r="I182" s="127"/>
      <c r="J182" s="127"/>
      <c r="K182" s="78">
        <f t="shared" si="6"/>
        <v>0</v>
      </c>
      <c r="L182" s="97" t="str">
        <f t="shared" si="7"/>
        <v>OK</v>
      </c>
      <c r="M182" s="119" t="str">
        <f t="shared" si="8"/>
        <v>No Asset ID is required at this time</v>
      </c>
    </row>
    <row r="183" spans="1:13" ht="26.4" customHeight="1" x14ac:dyDescent="0.25">
      <c r="A183" s="6"/>
      <c r="B183" s="6"/>
      <c r="C183" s="6"/>
      <c r="D183" s="35"/>
      <c r="E183" s="89"/>
      <c r="F183" s="89"/>
      <c r="G183" s="93"/>
      <c r="H183" s="54"/>
      <c r="I183" s="127"/>
      <c r="J183" s="127"/>
      <c r="K183" s="78">
        <f t="shared" si="6"/>
        <v>0</v>
      </c>
      <c r="L183" s="97" t="str">
        <f t="shared" si="7"/>
        <v>OK</v>
      </c>
      <c r="M183" s="119" t="str">
        <f t="shared" si="8"/>
        <v>No Asset ID is required at this time</v>
      </c>
    </row>
    <row r="184" spans="1:13" ht="26.4" customHeight="1" x14ac:dyDescent="0.25">
      <c r="A184" s="6"/>
      <c r="B184" s="6"/>
      <c r="C184" s="6"/>
      <c r="D184" s="35"/>
      <c r="E184" s="89"/>
      <c r="F184" s="89"/>
      <c r="G184" s="93"/>
      <c r="H184" s="54"/>
      <c r="I184" s="127"/>
      <c r="J184" s="127"/>
      <c r="K184" s="78">
        <f t="shared" si="6"/>
        <v>0</v>
      </c>
      <c r="L184" s="97" t="str">
        <f t="shared" si="7"/>
        <v>OK</v>
      </c>
      <c r="M184" s="119" t="str">
        <f t="shared" si="8"/>
        <v>No Asset ID is required at this time</v>
      </c>
    </row>
    <row r="185" spans="1:13" ht="24" customHeight="1" x14ac:dyDescent="0.25">
      <c r="A185" s="6">
        <v>34</v>
      </c>
      <c r="B185" s="122" t="s">
        <v>94</v>
      </c>
      <c r="C185" s="123"/>
      <c r="D185" s="6"/>
      <c r="E185" s="89"/>
      <c r="F185" s="89"/>
      <c r="G185" s="132">
        <f>SUM(G10:G184)</f>
        <v>3855353.7699999991</v>
      </c>
      <c r="H185" s="124"/>
      <c r="I185" s="6">
        <f t="shared" ref="I185:J185" si="9">SUM(I10:I42)</f>
        <v>0</v>
      </c>
      <c r="J185" s="6">
        <f t="shared" si="9"/>
        <v>0</v>
      </c>
      <c r="K185" s="78">
        <f t="shared" si="6"/>
        <v>3855353.7699999991</v>
      </c>
      <c r="L185" s="120"/>
      <c r="M185" s="100"/>
    </row>
    <row r="188" spans="1:13" x14ac:dyDescent="0.25">
      <c r="A188" s="37"/>
      <c r="B188" s="37" t="s">
        <v>100</v>
      </c>
      <c r="C188" s="37"/>
      <c r="D188" s="33" t="s">
        <v>98</v>
      </c>
      <c r="G188" s="33"/>
      <c r="H188" s="33"/>
    </row>
    <row r="189" spans="1:13" x14ac:dyDescent="0.25">
      <c r="A189" s="37"/>
    </row>
    <row r="190" spans="1:13" x14ac:dyDescent="0.25">
      <c r="A190" s="3" t="s">
        <v>4</v>
      </c>
    </row>
    <row r="191" spans="1:13" x14ac:dyDescent="0.25">
      <c r="A191" s="3" t="s">
        <v>19</v>
      </c>
    </row>
  </sheetData>
  <sheetProtection algorithmName="SHA-512" hashValue="b6+Nq1JDrGBLjQCKKk5eQkimfYuIOZkJp/LBnj4SGMU+ozWpSsujtg4XMtg6wXDjzFHVuAnQDrQHy2JtqQdP5A==" saltValue="56HvzVN3vTJCvbT9MTsAYw==" spinCount="100000" sheet="1" objects="1" scenarios="1"/>
  <protectedRanges>
    <protectedRange sqref="G188:H188 D188" name="Range2_1_1"/>
    <protectedRange sqref="G188:H188 D188" name="Range4_1"/>
  </protectedRanges>
  <mergeCells count="1">
    <mergeCell ref="K4:L4"/>
  </mergeCells>
  <conditionalFormatting sqref="D10:E147">
    <cfRule type="containsText" dxfId="4" priority="1" operator="containsText" text="PLEASE PROVIDE">
      <formula>NOT(ISERROR(SEARCH("PLEASE PROVIDE",D10)))</formula>
    </cfRule>
  </conditionalFormatting>
  <conditionalFormatting sqref="L10:M184">
    <cfRule type="containsText" dxfId="3" priority="8" operator="containsText" text="The In-Service Go Live Date is Required in Column F">
      <formula>NOT(ISERROR(SEARCH("The In-Service Go Live Date is Required in Column F",L10)))</formula>
    </cfRule>
    <cfRule type="containsText" dxfId="2" priority="9" operator="containsText" text="OK">
      <formula>NOT(ISERROR(SEARCH("OK",L10)))</formula>
    </cfRule>
  </conditionalFormatting>
  <conditionalFormatting sqref="M10:M184">
    <cfRule type="containsText" dxfId="1" priority="7" operator="containsText" text="No Asset ID is required at this time">
      <formula>NOT(ISERROR(SEARCH("No Asset ID is required at this time",M10)))</formula>
    </cfRule>
    <cfRule type="containsText" dxfId="0" priority="10" operator="containsText" text="Provide the AM Asset ID that was created from Capitalizing CIP">
      <formula>NOT(ISERROR(SEARCH("Provide the AM Asset ID that was created from Capitalizing CIP",M10)))</formula>
    </cfRule>
  </conditionalFormatting>
  <hyperlinks>
    <hyperlink ref="G188" r:id="rId1" display="VISION.ACFR" xr:uid="{F81FE706-1498-4482-BE0E-0923924A7244}"/>
    <hyperlink ref="D188" r:id="rId2" display="VISION.CAFR@vermont.gov" xr:uid="{BD8490ED-BBC4-473D-AFB6-06F82D096749}"/>
    <hyperlink ref="D188:G188" r:id="rId3" display="VISION.ACFR" xr:uid="{27F9D7EE-4A5F-422A-948F-05381CD3B48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C4E1-04C3-4600-885F-541C7F04B826}">
  <dimension ref="A1:O20"/>
  <sheetViews>
    <sheetView workbookViewId="0">
      <selection activeCell="A5" sqref="A5"/>
    </sheetView>
  </sheetViews>
  <sheetFormatPr defaultRowHeight="13.2" x14ac:dyDescent="0.25"/>
  <cols>
    <col min="1" max="1" width="33.88671875" customWidth="1"/>
    <col min="2" max="2" width="60.88671875" customWidth="1"/>
    <col min="3" max="3" width="26.109375" customWidth="1"/>
  </cols>
  <sheetData>
    <row r="1" spans="1:3" ht="31.2" customHeight="1" x14ac:dyDescent="0.25">
      <c r="A1" s="144" t="s">
        <v>372</v>
      </c>
      <c r="B1" s="145"/>
      <c r="C1" s="146"/>
    </row>
    <row r="2" spans="1:3" ht="30" customHeight="1" x14ac:dyDescent="0.25">
      <c r="A2" s="147" t="s">
        <v>371</v>
      </c>
      <c r="B2" s="148"/>
      <c r="C2" s="149"/>
    </row>
    <row r="3" spans="1:3" ht="33.6" customHeight="1" x14ac:dyDescent="0.25">
      <c r="A3" s="141" t="s">
        <v>373</v>
      </c>
      <c r="B3" s="142"/>
      <c r="C3" s="143"/>
    </row>
    <row r="4" spans="1:3" ht="31.2" customHeight="1" x14ac:dyDescent="0.25">
      <c r="A4" s="74" t="s">
        <v>158</v>
      </c>
      <c r="B4" s="74" t="s">
        <v>346</v>
      </c>
      <c r="C4" s="76" t="s">
        <v>376</v>
      </c>
    </row>
    <row r="5" spans="1:3" ht="16.2" customHeight="1" x14ac:dyDescent="0.25">
      <c r="A5" s="73"/>
      <c r="B5" s="73"/>
      <c r="C5" s="73"/>
    </row>
    <row r="6" spans="1:3" ht="16.2" customHeight="1" x14ac:dyDescent="0.25">
      <c r="A6" s="73"/>
      <c r="B6" s="73"/>
      <c r="C6" s="73"/>
    </row>
    <row r="7" spans="1:3" ht="16.2" customHeight="1" x14ac:dyDescent="0.25">
      <c r="A7" s="73"/>
      <c r="B7" s="73"/>
      <c r="C7" s="73"/>
    </row>
    <row r="8" spans="1:3" ht="16.2" customHeight="1" x14ac:dyDescent="0.25">
      <c r="A8" s="73"/>
      <c r="B8" s="73"/>
      <c r="C8" s="73"/>
    </row>
    <row r="9" spans="1:3" ht="16.2" customHeight="1" x14ac:dyDescent="0.25">
      <c r="A9" s="73"/>
      <c r="B9" s="73"/>
      <c r="C9" s="73"/>
    </row>
    <row r="10" spans="1:3" ht="16.2" customHeight="1" x14ac:dyDescent="0.25">
      <c r="A10" s="73"/>
      <c r="B10" s="73"/>
      <c r="C10" s="73"/>
    </row>
    <row r="11" spans="1:3" ht="16.2" customHeight="1" x14ac:dyDescent="0.25">
      <c r="A11" s="73"/>
      <c r="B11" s="73"/>
      <c r="C11" s="73"/>
    </row>
    <row r="12" spans="1:3" ht="16.2" customHeight="1" x14ac:dyDescent="0.25">
      <c r="A12" s="73"/>
      <c r="B12" s="73"/>
      <c r="C12" s="73"/>
    </row>
    <row r="13" spans="1:3" ht="16.2" customHeight="1" x14ac:dyDescent="0.25">
      <c r="A13" s="73"/>
      <c r="B13" s="73"/>
      <c r="C13" s="73"/>
    </row>
    <row r="14" spans="1:3" ht="16.2" customHeight="1" x14ac:dyDescent="0.25">
      <c r="A14" s="73"/>
      <c r="B14" s="73"/>
      <c r="C14" s="73"/>
    </row>
    <row r="15" spans="1:3" ht="16.2" customHeight="1" x14ac:dyDescent="0.25">
      <c r="A15" s="73"/>
      <c r="B15" s="73"/>
      <c r="C15" s="73"/>
    </row>
    <row r="16" spans="1:3" ht="16.2" customHeight="1" x14ac:dyDescent="0.3">
      <c r="A16" s="137" t="s">
        <v>374</v>
      </c>
      <c r="B16" s="138"/>
      <c r="C16" s="75">
        <f>SUM(C5:C15)</f>
        <v>0</v>
      </c>
    </row>
    <row r="20" spans="1:15" ht="21" x14ac:dyDescent="0.25">
      <c r="A20" s="139" t="s">
        <v>375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</sheetData>
  <mergeCells count="5">
    <mergeCell ref="A16:B16"/>
    <mergeCell ref="A20:O20"/>
    <mergeCell ref="A3:C3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6E25-8DE7-4849-9307-DD768A0BF33B}">
  <dimension ref="A1:O20"/>
  <sheetViews>
    <sheetView workbookViewId="0">
      <selection activeCell="B32" sqref="B32"/>
    </sheetView>
  </sheetViews>
  <sheetFormatPr defaultRowHeight="13.2" x14ac:dyDescent="0.25"/>
  <cols>
    <col min="1" max="1" width="33.88671875" customWidth="1"/>
    <col min="2" max="2" width="60.88671875" customWidth="1"/>
    <col min="3" max="3" width="26.109375" customWidth="1"/>
  </cols>
  <sheetData>
    <row r="1" spans="1:3" ht="31.2" customHeight="1" x14ac:dyDescent="0.25">
      <c r="A1" s="144" t="s">
        <v>372</v>
      </c>
      <c r="B1" s="145"/>
      <c r="C1" s="146"/>
    </row>
    <row r="2" spans="1:3" ht="30" customHeight="1" x14ac:dyDescent="0.25">
      <c r="A2" s="147" t="s">
        <v>371</v>
      </c>
      <c r="B2" s="148"/>
      <c r="C2" s="149"/>
    </row>
    <row r="3" spans="1:3" ht="33.6" customHeight="1" x14ac:dyDescent="0.25">
      <c r="A3" s="141" t="s">
        <v>373</v>
      </c>
      <c r="B3" s="142"/>
      <c r="C3" s="143"/>
    </row>
    <row r="4" spans="1:3" ht="31.2" customHeight="1" x14ac:dyDescent="0.25">
      <c r="A4" s="74" t="s">
        <v>158</v>
      </c>
      <c r="B4" s="74" t="s">
        <v>346</v>
      </c>
      <c r="C4" s="76" t="s">
        <v>383</v>
      </c>
    </row>
    <row r="5" spans="1:3" ht="16.2" customHeight="1" x14ac:dyDescent="0.25">
      <c r="A5" s="73"/>
      <c r="B5" s="73"/>
      <c r="C5" s="73"/>
    </row>
    <row r="6" spans="1:3" ht="16.2" customHeight="1" x14ac:dyDescent="0.25">
      <c r="A6" s="73"/>
      <c r="B6" s="73"/>
      <c r="C6" s="73"/>
    </row>
    <row r="7" spans="1:3" ht="16.2" customHeight="1" x14ac:dyDescent="0.25">
      <c r="A7" s="73"/>
      <c r="B7" s="73"/>
      <c r="C7" s="73"/>
    </row>
    <row r="8" spans="1:3" ht="16.2" customHeight="1" x14ac:dyDescent="0.25">
      <c r="A8" s="73"/>
      <c r="B8" s="73"/>
      <c r="C8" s="73"/>
    </row>
    <row r="9" spans="1:3" ht="16.2" customHeight="1" x14ac:dyDescent="0.25">
      <c r="A9" s="73"/>
      <c r="B9" s="73"/>
      <c r="C9" s="73"/>
    </row>
    <row r="10" spans="1:3" ht="16.2" customHeight="1" x14ac:dyDescent="0.25">
      <c r="A10" s="73"/>
      <c r="B10" s="73"/>
      <c r="C10" s="73"/>
    </row>
    <row r="11" spans="1:3" ht="16.2" customHeight="1" x14ac:dyDescent="0.25">
      <c r="A11" s="73"/>
      <c r="B11" s="73"/>
      <c r="C11" s="73"/>
    </row>
    <row r="12" spans="1:3" ht="16.2" customHeight="1" x14ac:dyDescent="0.25">
      <c r="A12" s="73"/>
      <c r="B12" s="73"/>
      <c r="C12" s="73"/>
    </row>
    <row r="13" spans="1:3" ht="16.2" customHeight="1" x14ac:dyDescent="0.25">
      <c r="A13" s="73"/>
      <c r="B13" s="73"/>
      <c r="C13" s="73"/>
    </row>
    <row r="14" spans="1:3" ht="16.2" customHeight="1" x14ac:dyDescent="0.25">
      <c r="A14" s="73"/>
      <c r="B14" s="73"/>
      <c r="C14" s="73"/>
    </row>
    <row r="15" spans="1:3" ht="16.2" customHeight="1" x14ac:dyDescent="0.25">
      <c r="A15" s="73"/>
      <c r="B15" s="73"/>
      <c r="C15" s="73"/>
    </row>
    <row r="16" spans="1:3" ht="16.2" customHeight="1" x14ac:dyDescent="0.3">
      <c r="A16" s="137" t="s">
        <v>374</v>
      </c>
      <c r="B16" s="138"/>
      <c r="C16" s="75">
        <f>SUM(C5:C15)</f>
        <v>0</v>
      </c>
    </row>
    <row r="20" spans="1:15" ht="21" x14ac:dyDescent="0.25">
      <c r="A20" s="139" t="s">
        <v>375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</sheetData>
  <mergeCells count="5">
    <mergeCell ref="A1:C1"/>
    <mergeCell ref="A2:C2"/>
    <mergeCell ref="A3:C3"/>
    <mergeCell ref="A16:B16"/>
    <mergeCell ref="A20:O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82EA-44C8-44A3-A7ED-7A5D0EDCE3B1}">
  <dimension ref="A1:O20"/>
  <sheetViews>
    <sheetView workbookViewId="0">
      <selection activeCell="B10" sqref="B10"/>
    </sheetView>
  </sheetViews>
  <sheetFormatPr defaultRowHeight="13.2" x14ac:dyDescent="0.25"/>
  <cols>
    <col min="1" max="1" width="33.88671875" customWidth="1"/>
    <col min="2" max="2" width="60.88671875" customWidth="1"/>
    <col min="3" max="3" width="26.109375" customWidth="1"/>
    <col min="4" max="4" width="18.44140625" customWidth="1"/>
  </cols>
  <sheetData>
    <row r="1" spans="1:4" ht="31.2" customHeight="1" x14ac:dyDescent="0.25">
      <c r="A1" s="144" t="s">
        <v>372</v>
      </c>
      <c r="B1" s="145"/>
      <c r="C1" s="145"/>
      <c r="D1" s="146"/>
    </row>
    <row r="2" spans="1:4" ht="30" customHeight="1" x14ac:dyDescent="0.25">
      <c r="A2" s="147" t="s">
        <v>371</v>
      </c>
      <c r="B2" s="148"/>
      <c r="C2" s="148"/>
      <c r="D2" s="149"/>
    </row>
    <row r="3" spans="1:4" ht="33.6" customHeight="1" x14ac:dyDescent="0.25">
      <c r="A3" s="150" t="s">
        <v>373</v>
      </c>
      <c r="B3" s="150"/>
      <c r="C3" s="150"/>
      <c r="D3" s="150"/>
    </row>
    <row r="4" spans="1:4" ht="31.2" customHeight="1" x14ac:dyDescent="0.25">
      <c r="A4" s="74" t="s">
        <v>158</v>
      </c>
      <c r="B4" s="74" t="s">
        <v>346</v>
      </c>
      <c r="C4" s="76" t="s">
        <v>378</v>
      </c>
      <c r="D4" s="76" t="s">
        <v>382</v>
      </c>
    </row>
    <row r="5" spans="1:4" ht="16.2" customHeight="1" x14ac:dyDescent="0.25">
      <c r="A5" s="73"/>
      <c r="B5" s="73"/>
      <c r="C5" s="73"/>
      <c r="D5" s="73"/>
    </row>
    <row r="6" spans="1:4" ht="16.2" customHeight="1" x14ac:dyDescent="0.25">
      <c r="A6" s="73"/>
      <c r="B6" s="73"/>
      <c r="C6" s="73"/>
      <c r="D6" s="73"/>
    </row>
    <row r="7" spans="1:4" ht="16.2" customHeight="1" x14ac:dyDescent="0.25">
      <c r="A7" s="73"/>
      <c r="B7" s="73"/>
      <c r="C7" s="73"/>
      <c r="D7" s="73"/>
    </row>
    <row r="8" spans="1:4" ht="16.2" customHeight="1" x14ac:dyDescent="0.25">
      <c r="A8" s="73"/>
      <c r="B8" s="73"/>
      <c r="C8" s="73"/>
      <c r="D8" s="73"/>
    </row>
    <row r="9" spans="1:4" ht="16.2" customHeight="1" x14ac:dyDescent="0.25">
      <c r="A9" s="73"/>
      <c r="B9" s="73"/>
      <c r="C9" s="73"/>
      <c r="D9" s="73"/>
    </row>
    <row r="10" spans="1:4" ht="16.2" customHeight="1" x14ac:dyDescent="0.25">
      <c r="A10" s="73"/>
      <c r="B10" s="73"/>
      <c r="C10" s="73"/>
      <c r="D10" s="73"/>
    </row>
    <row r="11" spans="1:4" ht="16.2" customHeight="1" x14ac:dyDescent="0.25">
      <c r="A11" s="73"/>
      <c r="B11" s="73"/>
      <c r="C11" s="73"/>
      <c r="D11" s="73"/>
    </row>
    <row r="12" spans="1:4" ht="16.2" customHeight="1" x14ac:dyDescent="0.25">
      <c r="A12" s="73"/>
      <c r="B12" s="73"/>
      <c r="C12" s="73"/>
      <c r="D12" s="73"/>
    </row>
    <row r="13" spans="1:4" ht="16.2" customHeight="1" x14ac:dyDescent="0.25">
      <c r="A13" s="73"/>
      <c r="B13" s="73"/>
      <c r="C13" s="73"/>
      <c r="D13" s="73"/>
    </row>
    <row r="14" spans="1:4" ht="16.2" customHeight="1" x14ac:dyDescent="0.25">
      <c r="A14" s="73"/>
      <c r="B14" s="73"/>
      <c r="C14" s="73"/>
      <c r="D14" s="73"/>
    </row>
    <row r="15" spans="1:4" ht="16.2" customHeight="1" x14ac:dyDescent="0.25">
      <c r="A15" s="73"/>
      <c r="B15" s="73"/>
      <c r="C15" s="73"/>
      <c r="D15" s="73"/>
    </row>
    <row r="16" spans="1:4" ht="16.2" customHeight="1" x14ac:dyDescent="0.3">
      <c r="A16" s="137" t="s">
        <v>374</v>
      </c>
      <c r="B16" s="138"/>
      <c r="C16" s="75">
        <f>SUM(C5:C15)</f>
        <v>0</v>
      </c>
      <c r="D16" s="75"/>
    </row>
    <row r="20" spans="1:15" ht="21" x14ac:dyDescent="0.25">
      <c r="A20" s="139" t="s">
        <v>375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</sheetData>
  <mergeCells count="5">
    <mergeCell ref="A16:B16"/>
    <mergeCell ref="A20:O20"/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B14" sqref="B14:C14"/>
    </sheetView>
  </sheetViews>
  <sheetFormatPr defaultRowHeight="13.2" x14ac:dyDescent="0.25"/>
  <cols>
    <col min="1" max="1" width="4.44140625" customWidth="1"/>
    <col min="2" max="2" width="14.33203125" customWidth="1"/>
    <col min="3" max="3" width="73.88671875" customWidth="1"/>
    <col min="4" max="4" width="1.6640625" customWidth="1"/>
  </cols>
  <sheetData>
    <row r="1" spans="1:4" ht="20.25" customHeight="1" thickTop="1" x14ac:dyDescent="0.3">
      <c r="A1" s="163" t="s">
        <v>5</v>
      </c>
      <c r="B1" s="164"/>
      <c r="C1" s="164"/>
      <c r="D1" s="7"/>
    </row>
    <row r="2" spans="1:4" ht="20.25" customHeight="1" x14ac:dyDescent="0.3">
      <c r="A2" s="165" t="s">
        <v>377</v>
      </c>
      <c r="B2" s="166"/>
      <c r="C2" s="166"/>
      <c r="D2" s="8"/>
    </row>
    <row r="3" spans="1:4" ht="27.6" x14ac:dyDescent="0.25">
      <c r="A3" s="167" t="s">
        <v>6</v>
      </c>
      <c r="B3" s="168"/>
      <c r="C3" s="168"/>
      <c r="D3" s="169"/>
    </row>
    <row r="4" spans="1:4" ht="20.25" customHeight="1" x14ac:dyDescent="0.3">
      <c r="A4" s="170"/>
      <c r="B4" s="171"/>
      <c r="C4" s="171"/>
      <c r="D4" s="8"/>
    </row>
    <row r="5" spans="1:4" ht="20.25" customHeight="1" thickBot="1" x14ac:dyDescent="0.35">
      <c r="A5" s="9" t="s">
        <v>7</v>
      </c>
      <c r="B5" s="10"/>
      <c r="C5" s="77" t="str">
        <f>'ACFR-4 '!C1</f>
        <v>** Select BU **</v>
      </c>
      <c r="D5" s="11"/>
    </row>
    <row r="6" spans="1:4" ht="15" x14ac:dyDescent="0.25">
      <c r="A6" s="12"/>
      <c r="B6" s="10"/>
      <c r="C6" s="10"/>
      <c r="D6" s="8"/>
    </row>
    <row r="7" spans="1:4" ht="15.6" hidden="1" x14ac:dyDescent="0.3">
      <c r="A7" s="13" t="s">
        <v>8</v>
      </c>
      <c r="B7" s="14" t="s">
        <v>9</v>
      </c>
      <c r="C7" s="10"/>
      <c r="D7" s="8"/>
    </row>
    <row r="8" spans="1:4" ht="27" hidden="1" customHeight="1" x14ac:dyDescent="0.25">
      <c r="A8" s="15"/>
      <c r="B8" s="172"/>
      <c r="C8" s="172"/>
      <c r="D8" s="8"/>
    </row>
    <row r="9" spans="1:4" ht="15" hidden="1" x14ac:dyDescent="0.25">
      <c r="A9" s="15"/>
      <c r="B9" s="16" t="s">
        <v>10</v>
      </c>
      <c r="C9" s="16"/>
      <c r="D9" s="8"/>
    </row>
    <row r="10" spans="1:4" ht="25.5" hidden="1" customHeight="1" x14ac:dyDescent="0.3">
      <c r="A10" s="15"/>
      <c r="B10" s="17"/>
      <c r="C10" s="16"/>
      <c r="D10" s="8"/>
    </row>
    <row r="11" spans="1:4" ht="46.5" customHeight="1" x14ac:dyDescent="0.25">
      <c r="A11" s="18"/>
      <c r="B11" s="151" t="s">
        <v>22</v>
      </c>
      <c r="C11" s="151"/>
      <c r="D11" s="8"/>
    </row>
    <row r="12" spans="1:4" ht="39.75" customHeight="1" x14ac:dyDescent="0.25">
      <c r="A12" s="19" t="s">
        <v>11</v>
      </c>
      <c r="B12" s="154" t="s">
        <v>99</v>
      </c>
      <c r="C12" s="154"/>
      <c r="D12" s="8"/>
    </row>
    <row r="13" spans="1:4" ht="33.75" hidden="1" customHeight="1" x14ac:dyDescent="0.3">
      <c r="A13" s="13" t="s">
        <v>12</v>
      </c>
      <c r="B13" s="155" t="s">
        <v>13</v>
      </c>
      <c r="C13" s="156"/>
      <c r="D13" s="20"/>
    </row>
    <row r="14" spans="1:4" ht="39" customHeight="1" thickBot="1" x14ac:dyDescent="0.3">
      <c r="A14" s="21"/>
      <c r="B14" s="157"/>
      <c r="C14" s="157"/>
      <c r="D14" s="20"/>
    </row>
    <row r="15" spans="1:4" ht="22.5" customHeight="1" x14ac:dyDescent="0.25">
      <c r="A15" s="21"/>
      <c r="B15" s="22" t="s">
        <v>14</v>
      </c>
      <c r="C15" s="16"/>
      <c r="D15" s="20"/>
    </row>
    <row r="16" spans="1:4" ht="22.5" customHeight="1" thickBot="1" x14ac:dyDescent="0.3">
      <c r="A16" s="21"/>
      <c r="B16" s="158"/>
      <c r="C16" s="158"/>
      <c r="D16" s="20"/>
    </row>
    <row r="17" spans="1:4" ht="27.75" customHeight="1" x14ac:dyDescent="0.25">
      <c r="A17" s="21"/>
      <c r="B17" s="22" t="s">
        <v>15</v>
      </c>
      <c r="C17" s="16"/>
      <c r="D17" s="20"/>
    </row>
    <row r="18" spans="1:4" ht="69" customHeight="1" x14ac:dyDescent="0.25">
      <c r="A18" s="21"/>
      <c r="B18" s="159" t="s">
        <v>17</v>
      </c>
      <c r="C18" s="160"/>
      <c r="D18" s="20"/>
    </row>
    <row r="19" spans="1:4" ht="41.25" customHeight="1" x14ac:dyDescent="0.25">
      <c r="A19" s="19"/>
      <c r="B19" s="161" t="s">
        <v>16</v>
      </c>
      <c r="C19" s="162"/>
      <c r="D19" s="20"/>
    </row>
    <row r="20" spans="1:4" ht="13.8" x14ac:dyDescent="0.25">
      <c r="A20" s="23"/>
      <c r="B20" s="152" t="s">
        <v>98</v>
      </c>
      <c r="C20" s="153"/>
      <c r="D20" s="24"/>
    </row>
    <row r="21" spans="1:4" ht="6.75" customHeight="1" thickBot="1" x14ac:dyDescent="0.3">
      <c r="A21" s="25"/>
      <c r="B21" s="26"/>
      <c r="C21" s="27"/>
      <c r="D21" s="28"/>
    </row>
    <row r="22" spans="1:4" ht="13.8" thickTop="1" x14ac:dyDescent="0.25"/>
  </sheetData>
  <sheetProtection selectLockedCells="1"/>
  <protectedRanges>
    <protectedRange sqref="B20:C20 B24:C24" name="Range2_1"/>
    <protectedRange sqref="B20:C20 B24:C24" name="Range4"/>
    <protectedRange sqref="C5" name="Range1"/>
    <protectedRange sqref="B14:C14" name="Range2"/>
    <protectedRange sqref="B16" name="Range3"/>
  </protectedRanges>
  <mergeCells count="13">
    <mergeCell ref="A1:C1"/>
    <mergeCell ref="A2:C2"/>
    <mergeCell ref="A3:D3"/>
    <mergeCell ref="A4:C4"/>
    <mergeCell ref="B8:C8"/>
    <mergeCell ref="B11:C11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display="VISION.CAFR@vermont.gov" xr:uid="{00000000-0004-0000-0400-000000000000}"/>
    <hyperlink ref="B20:C20" r:id="rId2" display="VISION.ACFR" xr:uid="{4EDC2B6A-FB78-40DF-AAFD-B5FB6844DA8E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dropdown</vt:lpstr>
      <vt:lpstr>FY24 BB CIP</vt:lpstr>
      <vt:lpstr>ACFR-4 </vt:lpstr>
      <vt:lpstr>ACFR-4 (BU 06130 only) </vt:lpstr>
      <vt:lpstr>PY Beg Balance Adjustment </vt:lpstr>
      <vt:lpstr>FY24 Capital Expenditures</vt:lpstr>
      <vt:lpstr>FY24 Amount Capitalized</vt:lpstr>
      <vt:lpstr>Certification</vt:lpstr>
      <vt:lpstr>BUs</vt:lpstr>
    </vt:vector>
  </TitlesOfParts>
  <Company>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jharris</dc:creator>
  <cp:lastModifiedBy>Shepard, Daniel</cp:lastModifiedBy>
  <cp:lastPrinted>2018-04-06T18:38:59Z</cp:lastPrinted>
  <dcterms:created xsi:type="dcterms:W3CDTF">2009-02-11T17:31:38Z</dcterms:created>
  <dcterms:modified xsi:type="dcterms:W3CDTF">2024-03-22T17:15:48Z</dcterms:modified>
</cp:coreProperties>
</file>